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1640" windowHeight="5895" firstSheet="1" activeTab="1"/>
  </bookViews>
  <sheets>
    <sheet name="Kangatang" sheetId="20" state="veryHidden" r:id="rId1"/>
    <sheet name="MAU 81" sheetId="15" r:id="rId2"/>
    <sheet name="MAU 82" sheetId="14" r:id="rId3"/>
    <sheet name="MAU 83" sheetId="13" r:id="rId4"/>
    <sheet name="MAU 84" sheetId="12" r:id="rId5"/>
    <sheet name="MAU 85" sheetId="11" r:id="rId6"/>
    <sheet name="MAU 87 " sheetId="22" r:id="rId7"/>
    <sheet name="MAU 88" sheetId="19" r:id="rId8"/>
    <sheet name="MAU 89" sheetId="18" r:id="rId9"/>
  </sheets>
  <definedNames>
    <definedName name="_xlnm.Print_Area" localSheetId="4">'MAU 84'!$A$1:$E$55</definedName>
    <definedName name="_xlnm.Print_Titles" localSheetId="4">'MAU 84'!$5:$6</definedName>
    <definedName name="_xlnm.Print_Titles" localSheetId="5">'MAU 85'!$5:$5</definedName>
    <definedName name="_xlnm.Print_Titles" localSheetId="6">'MAU 87 '!$5:$7</definedName>
    <definedName name="_xlnm.Print_Titles" localSheetId="7">'MAU 88'!$5:$8</definedName>
  </definedNames>
  <calcPr calcId="144525"/>
</workbook>
</file>

<file path=xl/calcChain.xml><?xml version="1.0" encoding="utf-8"?>
<calcChain xmlns="http://schemas.openxmlformats.org/spreadsheetml/2006/main">
  <c r="K20" i="22" l="1"/>
  <c r="C20" i="22" s="1"/>
  <c r="K21" i="22"/>
  <c r="K22" i="22"/>
  <c r="C22" i="22" s="1"/>
  <c r="K23" i="22"/>
  <c r="K24" i="22"/>
  <c r="C24" i="22" s="1"/>
  <c r="K25" i="22"/>
  <c r="K26" i="22"/>
  <c r="C26" i="22" s="1"/>
  <c r="C21" i="22"/>
  <c r="C23" i="22"/>
  <c r="C25" i="22"/>
  <c r="E9" i="22"/>
  <c r="F9" i="22"/>
  <c r="H9" i="22"/>
  <c r="I9" i="22"/>
  <c r="J9" i="22"/>
  <c r="M9" i="22"/>
  <c r="N9" i="22"/>
  <c r="O9" i="22"/>
  <c r="K27" i="22"/>
  <c r="C27" i="22" s="1"/>
  <c r="K19" i="22"/>
  <c r="C19" i="22" s="1"/>
  <c r="K18" i="22"/>
  <c r="C18" i="22" s="1"/>
  <c r="K17" i="22"/>
  <c r="C17" i="22" s="1"/>
  <c r="K16" i="22"/>
  <c r="C16" i="22" s="1"/>
  <c r="K15" i="22"/>
  <c r="C15" i="22" s="1"/>
  <c r="K14" i="22"/>
  <c r="C14" i="22" s="1"/>
  <c r="K13" i="22"/>
  <c r="C13" i="22" s="1"/>
  <c r="K12" i="22"/>
  <c r="C12" i="22" s="1"/>
  <c r="K11" i="22"/>
  <c r="C11" i="22" s="1"/>
  <c r="O10" i="22"/>
  <c r="N10" i="22"/>
  <c r="M10" i="22"/>
  <c r="L10" i="22"/>
  <c r="L9" i="22" s="1"/>
  <c r="J10" i="22"/>
  <c r="I10" i="22"/>
  <c r="H10" i="22"/>
  <c r="G10" i="22"/>
  <c r="G9" i="22" s="1"/>
  <c r="F10" i="22"/>
  <c r="E10" i="22"/>
  <c r="D10" i="22"/>
  <c r="D9" i="22" s="1"/>
  <c r="A3" i="22"/>
  <c r="C10" i="22" l="1"/>
  <c r="C9" i="22" s="1"/>
  <c r="K10" i="22"/>
  <c r="K9" i="22" s="1"/>
  <c r="N29" i="19" l="1"/>
  <c r="C41" i="11"/>
  <c r="C24" i="11" s="1"/>
  <c r="C8" i="11" s="1"/>
  <c r="C6" i="11" s="1"/>
  <c r="C10" i="11"/>
  <c r="C26" i="11"/>
  <c r="C43" i="11"/>
  <c r="C24" i="12"/>
  <c r="C29" i="12"/>
  <c r="C28" i="12"/>
  <c r="D35" i="12"/>
  <c r="D34" i="12" s="1"/>
  <c r="D10" i="12"/>
  <c r="D23" i="12"/>
  <c r="C23" i="12" s="1"/>
  <c r="E24" i="12"/>
  <c r="C26" i="12"/>
  <c r="C16" i="14"/>
  <c r="C40" i="12"/>
  <c r="C53" i="12"/>
  <c r="C7" i="11" l="1"/>
  <c r="C44" i="11"/>
  <c r="C42" i="11"/>
  <c r="C17" i="14" l="1"/>
  <c r="C12" i="14"/>
  <c r="C11" i="14"/>
  <c r="C24" i="15"/>
  <c r="C10" i="14" l="1"/>
  <c r="C21" i="15"/>
  <c r="C20" i="15"/>
  <c r="C19" i="15"/>
  <c r="C18" i="15"/>
  <c r="C10" i="15"/>
  <c r="C8" i="15" l="1"/>
  <c r="E10" i="18" l="1"/>
  <c r="A3" i="18" l="1"/>
  <c r="A3" i="19"/>
  <c r="A3" i="11"/>
  <c r="A3" i="12"/>
  <c r="A3" i="13"/>
  <c r="A3" i="14"/>
  <c r="C8" i="14"/>
  <c r="E11" i="18"/>
  <c r="D11" i="18" s="1"/>
  <c r="J11" i="18" s="1"/>
  <c r="E12" i="18"/>
  <c r="D12" i="18" s="1"/>
  <c r="J12" i="18" s="1"/>
  <c r="E13" i="18"/>
  <c r="E14" i="18"/>
  <c r="E15" i="18"/>
  <c r="E16" i="18"/>
  <c r="E17" i="18"/>
  <c r="E18" i="18"/>
  <c r="E19" i="18"/>
  <c r="D19" i="18" s="1"/>
  <c r="J19" i="18" s="1"/>
  <c r="E20" i="18"/>
  <c r="D20" i="18" s="1"/>
  <c r="J20" i="18" s="1"/>
  <c r="E21" i="18"/>
  <c r="E22" i="18"/>
  <c r="D22" i="18" s="1"/>
  <c r="J22" i="18" s="1"/>
  <c r="E23" i="18"/>
  <c r="D23" i="18" s="1"/>
  <c r="J23" i="18" s="1"/>
  <c r="E24" i="18"/>
  <c r="D10" i="18"/>
  <c r="J10" i="18" s="1"/>
  <c r="D10" i="19"/>
  <c r="E10" i="19"/>
  <c r="F10" i="19"/>
  <c r="G10" i="19"/>
  <c r="H10" i="19"/>
  <c r="I10" i="19"/>
  <c r="J10" i="19"/>
  <c r="L10" i="19"/>
  <c r="M10" i="19"/>
  <c r="N10" i="19"/>
  <c r="O10" i="19"/>
  <c r="D15" i="19"/>
  <c r="E15" i="19"/>
  <c r="F15" i="19"/>
  <c r="G15" i="19"/>
  <c r="H15" i="19"/>
  <c r="I15" i="19"/>
  <c r="J15" i="19"/>
  <c r="K15" i="19"/>
  <c r="L15" i="19"/>
  <c r="M15" i="19"/>
  <c r="N15" i="19"/>
  <c r="O15" i="19"/>
  <c r="C16" i="19"/>
  <c r="C17" i="19"/>
  <c r="C18" i="19"/>
  <c r="C19" i="19"/>
  <c r="C21" i="11"/>
  <c r="C16" i="12"/>
  <c r="C54" i="12"/>
  <c r="C22" i="15"/>
  <c r="C17" i="12"/>
  <c r="C18" i="12"/>
  <c r="C37" i="12"/>
  <c r="C45" i="12"/>
  <c r="C13" i="14"/>
  <c r="C42" i="12"/>
  <c r="C36" i="12"/>
  <c r="C19" i="12"/>
  <c r="D56" i="19"/>
  <c r="E56" i="19"/>
  <c r="F56" i="19"/>
  <c r="G56" i="19"/>
  <c r="H56" i="19"/>
  <c r="I56" i="19"/>
  <c r="J56" i="19"/>
  <c r="K56" i="19"/>
  <c r="L56" i="19"/>
  <c r="M56" i="19"/>
  <c r="N56" i="19"/>
  <c r="O56" i="19"/>
  <c r="C57" i="19"/>
  <c r="C56" i="19" s="1"/>
  <c r="D47" i="19"/>
  <c r="E47" i="19"/>
  <c r="F47" i="19"/>
  <c r="G47" i="19"/>
  <c r="H47" i="19"/>
  <c r="I47" i="19"/>
  <c r="J47" i="19"/>
  <c r="L47" i="19"/>
  <c r="M47" i="19"/>
  <c r="N47" i="19"/>
  <c r="E34" i="12"/>
  <c r="C50" i="12"/>
  <c r="C51" i="12"/>
  <c r="C52" i="12"/>
  <c r="C25" i="14"/>
  <c r="C23" i="14" s="1"/>
  <c r="C30" i="14" s="1"/>
  <c r="D24" i="19"/>
  <c r="D14" i="19" s="1"/>
  <c r="C21" i="12"/>
  <c r="C14" i="12"/>
  <c r="C22" i="12"/>
  <c r="C13" i="12"/>
  <c r="C46" i="12"/>
  <c r="D58" i="19"/>
  <c r="E58" i="19"/>
  <c r="F58" i="19"/>
  <c r="G58" i="19"/>
  <c r="H58" i="19"/>
  <c r="I58" i="19"/>
  <c r="J58" i="19"/>
  <c r="K59" i="19"/>
  <c r="C59" i="19" s="1"/>
  <c r="C58" i="19" s="1"/>
  <c r="K60" i="19"/>
  <c r="C60" i="19"/>
  <c r="L58" i="19"/>
  <c r="M58" i="19"/>
  <c r="N58" i="19"/>
  <c r="O58" i="19"/>
  <c r="D54" i="19"/>
  <c r="E54" i="19"/>
  <c r="F54" i="19"/>
  <c r="G54" i="19"/>
  <c r="G28" i="19" s="1"/>
  <c r="H54" i="19"/>
  <c r="I54" i="19"/>
  <c r="J54" i="19"/>
  <c r="K55" i="19"/>
  <c r="K54" i="19" s="1"/>
  <c r="L54" i="19"/>
  <c r="M54" i="19"/>
  <c r="N54" i="19"/>
  <c r="O54" i="19"/>
  <c r="K48" i="19"/>
  <c r="C48" i="19"/>
  <c r="K49" i="19"/>
  <c r="C49" i="19" s="1"/>
  <c r="K50" i="19"/>
  <c r="C50" i="19" s="1"/>
  <c r="K51" i="19"/>
  <c r="C51" i="19" s="1"/>
  <c r="K52" i="19"/>
  <c r="C52" i="19"/>
  <c r="K53" i="19"/>
  <c r="C53" i="19" s="1"/>
  <c r="D41" i="19"/>
  <c r="E41" i="19"/>
  <c r="F41" i="19"/>
  <c r="G41" i="19"/>
  <c r="H41" i="19"/>
  <c r="I41" i="19"/>
  <c r="J41" i="19"/>
  <c r="K42" i="19"/>
  <c r="C42" i="19"/>
  <c r="K43" i="19"/>
  <c r="C43" i="19"/>
  <c r="K44" i="19"/>
  <c r="C44" i="19"/>
  <c r="K45" i="19"/>
  <c r="C45" i="19"/>
  <c r="K46" i="19"/>
  <c r="C46" i="19"/>
  <c r="L41" i="19"/>
  <c r="M41" i="19"/>
  <c r="N41" i="19"/>
  <c r="O41" i="19"/>
  <c r="D29" i="19"/>
  <c r="E29" i="19"/>
  <c r="E28" i="19" s="1"/>
  <c r="F29" i="19"/>
  <c r="G29" i="19"/>
  <c r="H29" i="19"/>
  <c r="I29" i="19"/>
  <c r="J29" i="19"/>
  <c r="J28" i="19" s="1"/>
  <c r="K30" i="19"/>
  <c r="C30" i="19"/>
  <c r="K31" i="19"/>
  <c r="C31" i="19"/>
  <c r="K32" i="19"/>
  <c r="C32" i="19"/>
  <c r="K33" i="19"/>
  <c r="C33" i="19"/>
  <c r="K34" i="19"/>
  <c r="C34" i="19"/>
  <c r="K35" i="19"/>
  <c r="C35" i="19"/>
  <c r="K36" i="19"/>
  <c r="C36" i="19"/>
  <c r="K37" i="19"/>
  <c r="C37" i="19"/>
  <c r="K38" i="19"/>
  <c r="C38" i="19"/>
  <c r="K39" i="19"/>
  <c r="C39" i="19"/>
  <c r="K40" i="19"/>
  <c r="C40" i="19"/>
  <c r="L29" i="19"/>
  <c r="L28" i="19" s="1"/>
  <c r="M29" i="19"/>
  <c r="O29" i="19"/>
  <c r="K61" i="19"/>
  <c r="K27" i="19"/>
  <c r="C27" i="19" s="1"/>
  <c r="E24" i="19"/>
  <c r="F24" i="19"/>
  <c r="G24" i="19"/>
  <c r="H24" i="19"/>
  <c r="H14" i="19" s="1"/>
  <c r="I24" i="19"/>
  <c r="J24" i="19"/>
  <c r="K25" i="19"/>
  <c r="C25" i="19" s="1"/>
  <c r="K26" i="19"/>
  <c r="C26" i="19" s="1"/>
  <c r="L24" i="19"/>
  <c r="M24" i="19"/>
  <c r="N24" i="19"/>
  <c r="N14" i="19" s="1"/>
  <c r="O24" i="19"/>
  <c r="K11" i="19"/>
  <c r="C11" i="19" s="1"/>
  <c r="K12" i="19"/>
  <c r="C12" i="19" s="1"/>
  <c r="K13" i="19"/>
  <c r="C13" i="19"/>
  <c r="K20" i="19"/>
  <c r="C20" i="19" s="1"/>
  <c r="K21" i="19"/>
  <c r="C21" i="19" s="1"/>
  <c r="K22" i="19"/>
  <c r="C22" i="19" s="1"/>
  <c r="K23" i="19"/>
  <c r="C23" i="19"/>
  <c r="D13" i="18"/>
  <c r="J13" i="18" s="1"/>
  <c r="D14" i="18"/>
  <c r="J14" i="18" s="1"/>
  <c r="D15" i="18"/>
  <c r="J15" i="18" s="1"/>
  <c r="D16" i="18"/>
  <c r="J16" i="18" s="1"/>
  <c r="D17" i="18"/>
  <c r="J17" i="18" s="1"/>
  <c r="D18" i="18"/>
  <c r="J18" i="18" s="1"/>
  <c r="D21" i="18"/>
  <c r="J21" i="18" s="1"/>
  <c r="D24" i="18"/>
  <c r="J24" i="18" s="1"/>
  <c r="F9" i="18"/>
  <c r="G9" i="18"/>
  <c r="H9" i="18"/>
  <c r="I9" i="18"/>
  <c r="C9" i="18"/>
  <c r="C15" i="11"/>
  <c r="C16" i="11"/>
  <c r="C13" i="11"/>
  <c r="C49" i="12"/>
  <c r="C35" i="12"/>
  <c r="C38" i="12"/>
  <c r="C39" i="12"/>
  <c r="C41" i="12"/>
  <c r="C43" i="12"/>
  <c r="C44" i="12"/>
  <c r="C47" i="12"/>
  <c r="C48" i="12"/>
  <c r="D31" i="12"/>
  <c r="E31" i="12"/>
  <c r="E30" i="12" s="1"/>
  <c r="C32" i="12"/>
  <c r="C33" i="12"/>
  <c r="E9" i="12"/>
  <c r="E8" i="12" s="1"/>
  <c r="D15" i="13"/>
  <c r="D17" i="13"/>
  <c r="D19" i="13"/>
  <c r="D20" i="13"/>
  <c r="C8" i="13"/>
  <c r="C7" i="13" s="1"/>
  <c r="C18" i="14"/>
  <c r="C7" i="15"/>
  <c r="C12" i="12"/>
  <c r="C14" i="11"/>
  <c r="C17" i="15"/>
  <c r="D28" i="19"/>
  <c r="C55" i="19"/>
  <c r="C54" i="19" s="1"/>
  <c r="F28" i="19"/>
  <c r="K29" i="19"/>
  <c r="L14" i="19"/>
  <c r="L9" i="19" s="1"/>
  <c r="J14" i="19"/>
  <c r="J9" i="19" s="1"/>
  <c r="F14" i="19"/>
  <c r="O14" i="19"/>
  <c r="E14" i="19"/>
  <c r="N28" i="19" l="1"/>
  <c r="N9" i="19" s="1"/>
  <c r="G14" i="19"/>
  <c r="E9" i="19"/>
  <c r="M14" i="19"/>
  <c r="I28" i="19"/>
  <c r="K41" i="19"/>
  <c r="M28" i="19"/>
  <c r="C15" i="19"/>
  <c r="C14" i="19" s="1"/>
  <c r="O9" i="19"/>
  <c r="C29" i="19"/>
  <c r="G9" i="19"/>
  <c r="C41" i="19"/>
  <c r="I14" i="19"/>
  <c r="I9" i="19" s="1"/>
  <c r="O28" i="19"/>
  <c r="H28" i="19"/>
  <c r="F9" i="19"/>
  <c r="H9" i="19"/>
  <c r="C47" i="19"/>
  <c r="K58" i="19"/>
  <c r="C24" i="19"/>
  <c r="D9" i="19"/>
  <c r="C10" i="19"/>
  <c r="C15" i="12"/>
  <c r="D9" i="12"/>
  <c r="C31" i="12"/>
  <c r="D8" i="13"/>
  <c r="D7" i="13" s="1"/>
  <c r="C16" i="15"/>
  <c r="C6" i="15"/>
  <c r="E7" i="12"/>
  <c r="C34" i="12"/>
  <c r="C30" i="12" s="1"/>
  <c r="D30" i="12"/>
  <c r="D9" i="18"/>
  <c r="E9" i="18"/>
  <c r="J9" i="18"/>
  <c r="M9" i="19"/>
  <c r="K10" i="19"/>
  <c r="K24" i="19"/>
  <c r="K14" i="19" s="1"/>
  <c r="K47" i="19"/>
  <c r="K28" i="19" s="1"/>
  <c r="C28" i="19" l="1"/>
  <c r="C9" i="19" s="1"/>
  <c r="K9" i="19"/>
  <c r="C10" i="12"/>
  <c r="C9" i="12" s="1"/>
  <c r="D8" i="12"/>
  <c r="D7" i="12" l="1"/>
  <c r="C8" i="12"/>
  <c r="C7" i="12" l="1"/>
</calcChain>
</file>

<file path=xl/sharedStrings.xml><?xml version="1.0" encoding="utf-8"?>
<sst xmlns="http://schemas.openxmlformats.org/spreadsheetml/2006/main" count="544" uniqueCount="304">
  <si>
    <t>STT</t>
  </si>
  <si>
    <t>I</t>
  </si>
  <si>
    <t>4</t>
  </si>
  <si>
    <t>2</t>
  </si>
  <si>
    <t>1</t>
  </si>
  <si>
    <t>5</t>
  </si>
  <si>
    <t>6</t>
  </si>
  <si>
    <t>7</t>
  </si>
  <si>
    <t>II</t>
  </si>
  <si>
    <t xml:space="preserve">    1</t>
  </si>
  <si>
    <t xml:space="preserve">    2</t>
  </si>
  <si>
    <t xml:space="preserve">    3</t>
  </si>
  <si>
    <t xml:space="preserve">    4</t>
  </si>
  <si>
    <t>III</t>
  </si>
  <si>
    <t>A</t>
  </si>
  <si>
    <t>B</t>
  </si>
  <si>
    <t>3</t>
  </si>
  <si>
    <t>8</t>
  </si>
  <si>
    <t>9</t>
  </si>
  <si>
    <t>IV</t>
  </si>
  <si>
    <t>ĐVT: triệu đồng</t>
  </si>
  <si>
    <t>10</t>
  </si>
  <si>
    <t>11</t>
  </si>
  <si>
    <t>12</t>
  </si>
  <si>
    <t>13</t>
  </si>
  <si>
    <t>14</t>
  </si>
  <si>
    <t>15</t>
  </si>
  <si>
    <t>16</t>
  </si>
  <si>
    <t>Thu nội địa</t>
  </si>
  <si>
    <t>Thu viện trợ</t>
  </si>
  <si>
    <t>Thu chuyển nguồn từ năm trước chuyển sang</t>
  </si>
  <si>
    <t>Chi đầu tư phát triển</t>
  </si>
  <si>
    <t>Chi thường xuyên</t>
  </si>
  <si>
    <t>NỘI DUNG</t>
  </si>
  <si>
    <t>Mẫu số 81/CK-NSNN</t>
  </si>
  <si>
    <t>TỔNG NGUỒN THU NGÂN SÁCH HUYỆN</t>
  </si>
  <si>
    <t>Thu ngân sách huyện được hưởng theo phân cấp</t>
  </si>
  <si>
    <t>Thu ngân sách huyện hưởng 100%</t>
  </si>
  <si>
    <t>Thu ngân sách huyện hưởng từ các khoản thu phân chia</t>
  </si>
  <si>
    <t>Thu bổ sung từ ngân sách cấp trên</t>
  </si>
  <si>
    <t>-</t>
  </si>
  <si>
    <t>Thu bổ sung cân đối</t>
  </si>
  <si>
    <t>Thu bổ sung có mục tiêu</t>
  </si>
  <si>
    <t>Thu kết dư</t>
  </si>
  <si>
    <t>TỔNG CHI NGÂN SÁCH HUYỆN</t>
  </si>
  <si>
    <t>Tổng chi cân đối ngân sách huyện</t>
  </si>
  <si>
    <t>Dự phòng ngân sách</t>
  </si>
  <si>
    <t>Chi các chương trình mục tiêu</t>
  </si>
  <si>
    <t>Chi các chương trình mục tiêu quốc gia</t>
  </si>
  <si>
    <t>Chi các chương trình mục tiêu, nhiệm vụ</t>
  </si>
  <si>
    <t>Chi chuyển nguồn sang năm sau</t>
  </si>
  <si>
    <t>NGÂN SÁCH CẤP HUYỆN</t>
  </si>
  <si>
    <t>Nguồn thu ngân sách</t>
  </si>
  <si>
    <t>Thu ngân sách được hưởng theo phân cấp</t>
  </si>
  <si>
    <t>Mẫu số 82/CK-NSNN</t>
  </si>
  <si>
    <t>Chi ngân sách</t>
  </si>
  <si>
    <t>Chi thuộc nhiệm vụ của ngân sách cấp huyện</t>
  </si>
  <si>
    <t>Chi bổ sung cho ngân sách xã</t>
  </si>
  <si>
    <t xml:space="preserve"> Chi bổ sung cân đối</t>
  </si>
  <si>
    <t xml:space="preserve"> Chi bổ sung có mục tiêu</t>
  </si>
  <si>
    <t>NGÂN SÁCH XÃ</t>
  </si>
  <si>
    <t>Thu bổ sung từ ngân sách huyện</t>
  </si>
  <si>
    <t>Mẫu số 83/CK-NSNN</t>
  </si>
  <si>
    <t>Nội dung</t>
  </si>
  <si>
    <t>Tổng thu NSNN</t>
  </si>
  <si>
    <t>Thu NS huyện</t>
  </si>
  <si>
    <t>TỔNG THU NGÂN SÁCH NHÀ NƯỚC</t>
  </si>
  <si>
    <t>Thu từ khu vực DNNN do Trung ương quản lý</t>
  </si>
  <si>
    <t>(chi tiết theo sắc thuế)</t>
  </si>
  <si>
    <t>Thu từ khu vực DNNN do Địa phương quản lý</t>
  </si>
  <si>
    <t>Thu từ khu vực doanh nghiệp có vốn đầu tư nước ngoài</t>
  </si>
  <si>
    <t>Thu từ khu vực kinh tế ngoài quốc doanh</t>
  </si>
  <si>
    <t>Thuế thu nhập cá nhân</t>
  </si>
  <si>
    <t>Thuế bảo vệ môi trường</t>
  </si>
  <si>
    <t>Lệ phí trước bạ</t>
  </si>
  <si>
    <t>Thu phí, lệ phí</t>
  </si>
  <si>
    <t>Thuế sử dụng đất nông nghiệp</t>
  </si>
  <si>
    <t>Tiền cho thuê mặt đất, mặt nước</t>
  </si>
  <si>
    <t>Thu tiền sử dụng đất</t>
  </si>
  <si>
    <t>Tiền cho thuê và tiền bán nhà ở thuộc sở hữu nhà nước</t>
  </si>
  <si>
    <t>Thu từ hoạt động xổ số kiến thiết</t>
  </si>
  <si>
    <t>(Chi tiết theo sắc thuế)</t>
  </si>
  <si>
    <t>Thu tiền cấp quyền khai thác khoáng sản</t>
  </si>
  <si>
    <t>Thu khác ngân sách</t>
  </si>
  <si>
    <t>Thu từ quỹ đất công ích, hoa lợi công khai khác</t>
  </si>
  <si>
    <t>17</t>
  </si>
  <si>
    <t>Mẫu số 84/CK-NSNN</t>
  </si>
  <si>
    <t>Ngân sách huyện</t>
  </si>
  <si>
    <t>Chia ra</t>
  </si>
  <si>
    <t>Ngân sách xã</t>
  </si>
  <si>
    <t>Ngân sách 
cấp huyện</t>
  </si>
  <si>
    <t>CHI CÂN ĐỐI NGÂN SÁCH HUYỆN</t>
  </si>
  <si>
    <t>Chi đầu tư cho các dự án</t>
  </si>
  <si>
    <t>Trong đó chia theo lĩnh vực:</t>
  </si>
  <si>
    <t>Chi khoa học và công nghệ</t>
  </si>
  <si>
    <t>Trong đó chi theo nguồn vốn:</t>
  </si>
  <si>
    <t>Chi đầu tư từ nguồn thu tiền sử dụng đất</t>
  </si>
  <si>
    <t>Chi đầu tư từ nguồn thu xổ số kiến thiết</t>
  </si>
  <si>
    <t>Chi đầu tư phát triển khác</t>
  </si>
  <si>
    <t>Trong đó:</t>
  </si>
  <si>
    <t>Chi giáo dục-đào tạo và dạy nghề</t>
  </si>
  <si>
    <t>CHI CÁC CHƯƠNG TRÌNH MỤC TIÊU</t>
  </si>
  <si>
    <t>C</t>
  </si>
  <si>
    <t>CHI CHUYỂN NGUỒN SANG NĂM SAU</t>
  </si>
  <si>
    <t>Mẫu số 85/CK-NSNN</t>
  </si>
  <si>
    <t>Dự toán</t>
  </si>
  <si>
    <t>CHI BỔ SUNG CÂN ĐỐI CHO NGÂN SÁCH XÃ</t>
  </si>
  <si>
    <t>CHI NGÂN SÁCH CẤP HUYỆN THEO LĨNH VỰC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</si>
  <si>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</si>
  <si>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</si>
  <si>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</si>
  <si>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</si>
  <si>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</si>
  <si>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</si>
  <si>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Chi hoạt động của cơ quan quản lý nhà nước, đảng, đoàn thể</t>
  </si>
  <si>
    <t>Chi đảm bảo xã hội</t>
  </si>
  <si>
    <t>TÊN ĐƠN VỊ</t>
  </si>
  <si>
    <t>TỔNG SỐ</t>
  </si>
  <si>
    <t>TRONG ĐÓ</t>
  </si>
  <si>
    <t>CHI GIÁO 
DỤC ĐÀO TẠO VÀ DẠY NGHỀ</t>
  </si>
  <si>
    <t>CHI KHOA 
HỌC VÀ CÔNG NGHỆ</t>
  </si>
  <si>
    <t>CHI Y TẾ, 
DÂN SỐ VÀ GIA ĐÌNH</t>
  </si>
  <si>
    <t>CHI VĂN 
HÓA THÔNG TIN</t>
  </si>
  <si>
    <t>CHI PHÁT THANH, 
TRUYỀN HÌNH. THÔNG TẤN</t>
  </si>
  <si>
    <t>CHI THỂ 
DỤC THỂ THAO</t>
  </si>
  <si>
    <t>CHI BẢO 
VỆ MÔI TRƯỜNG</t>
  </si>
  <si>
    <t>CHI GIAO 
THÔNG</t>
  </si>
  <si>
    <t>CHI NÔNG NGHIỆP, 
LÂM NGHIỆP, THỦY LỢI, THỦY SẢN</t>
  </si>
  <si>
    <t>CHI HOẠT ĐỘNG 
CỦA CƠ QUAN QUẢN LÝ NHÀ NƯỚC, ĐOÀN THỂ</t>
  </si>
  <si>
    <t>CHI CÁC 
HOẠT ĐỘNG KINH TẾ</t>
  </si>
  <si>
    <t>Mẫu số 87/CK-NSNN</t>
  </si>
  <si>
    <t>Mẫu số 88/CK-NSNN</t>
  </si>
  <si>
    <t>Tên đơn vị</t>
  </si>
  <si>
    <t>Tổng số</t>
  </si>
  <si>
    <t>Thu ngân sách 
xã hưởng 100%</t>
  </si>
  <si>
    <t>Thu ngân sách 
xã hưởng từ các khoản thu phân chia</t>
  </si>
  <si>
    <t>Chi bổ sung 
thực hiện điều chỉnh tiền lương</t>
  </si>
  <si>
    <t>Tổng chi cân 
đối ngân sách xã</t>
  </si>
  <si>
    <t>Thu chuyển nguồn 
từ năm trước chuyển sang</t>
  </si>
  <si>
    <t>Tổng thu 
NSNN trên địa bàn</t>
  </si>
  <si>
    <t>Đơn vị: Triệu đồng</t>
  </si>
  <si>
    <t>Mẫu số 89/CK-NSNN</t>
  </si>
  <si>
    <t>Thuế sử dụng đất phi nông nghiệp</t>
  </si>
  <si>
    <t>Chương trình mục tiêu quốc gia giảm nghèo bền vững</t>
  </si>
  <si>
    <t>Chương trình mục tiêu quốc gia xây dựng NTM</t>
  </si>
  <si>
    <t>Kinh phí thực hiện các chương trình mục tiêu</t>
  </si>
  <si>
    <t>Kinh phí hỗ trợ tiền ăn trưa trẻ 3-5 tuổi</t>
  </si>
  <si>
    <t>Kinh phí trợ cấp ngày Thương binh Liệt sỹ 27/7</t>
  </si>
  <si>
    <t>Kinh phí hỗ trợ học bổng, chi phí học tập cho học sinh khuyết tật 
(TTLT 42)</t>
  </si>
  <si>
    <t>Chi lĩnh vực y tế</t>
  </si>
  <si>
    <t>Chi đầu tư khác</t>
  </si>
  <si>
    <t>Chi giao thông</t>
  </si>
  <si>
    <t>Chi văn hóa thông tin, thể thao</t>
  </si>
  <si>
    <t>Chi quốc phòng, an ninh</t>
  </si>
  <si>
    <t>Chi mục tiêu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</si>
  <si>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</si>
  <si>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</si>
  <si>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</si>
  <si>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</si>
  <si>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</si>
  <si>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</si>
  <si>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</si>
  <si>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</si>
  <si>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</si>
  <si>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</si>
  <si>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Ban quản lý dự án</t>
  </si>
  <si>
    <t>UBND xã Bình Thành</t>
  </si>
  <si>
    <t>Tổng cộng</t>
  </si>
  <si>
    <t>CHI PHÁT THANH, 
TRUYỀN HÌNH, THÔNG TẤN</t>
  </si>
  <si>
    <t>UBND thị trấn Cây Dương</t>
  </si>
  <si>
    <t>UBND thị trấn Kinh Cùng</t>
  </si>
  <si>
    <t xml:space="preserve">UBND xã Tân Bình </t>
  </si>
  <si>
    <t>UBND xã Thạnh Hòa</t>
  </si>
  <si>
    <t xml:space="preserve">UBND xã Long Thạnh </t>
  </si>
  <si>
    <t xml:space="preserve">UBND xã Tân Long </t>
  </si>
  <si>
    <t xml:space="preserve">UBND xã Phụng Hiệp </t>
  </si>
  <si>
    <t xml:space="preserve">UBND xã Hiệp Hưng </t>
  </si>
  <si>
    <t xml:space="preserve">UBND thị trấn Búng Tàu </t>
  </si>
  <si>
    <t xml:space="preserve">UBND xã Tân Phước Hưng </t>
  </si>
  <si>
    <t xml:space="preserve">UBND xã Phương Phú </t>
  </si>
  <si>
    <t xml:space="preserve">UBND xã Phương Bình </t>
  </si>
  <si>
    <t xml:space="preserve">UBND xã Hòa An </t>
  </si>
  <si>
    <t xml:space="preserve">UBND xã Hòa Mỹ </t>
  </si>
  <si>
    <t>SỰ NGHIỆP KINH TẾ</t>
  </si>
  <si>
    <t>CHI GIAO 
THÔNG, KTTC</t>
  </si>
  <si>
    <t>SỰ NGHIỆP VĂN HÓA - XÃ HỘI</t>
  </si>
  <si>
    <t>Đảm bảo xã hội</t>
  </si>
  <si>
    <t>Sự nghiệp khoa học</t>
  </si>
  <si>
    <t>Sự nghiệp môi trường</t>
  </si>
  <si>
    <t>Sự nghiệp Giáo dục - Đào tạo</t>
  </si>
  <si>
    <t>CHI VĂN 
HÓA THÔNG TIN, THỂ THAO</t>
  </si>
  <si>
    <t>Sự nghiệp đào tạo dạy nghề</t>
  </si>
  <si>
    <t xml:space="preserve">  - Học phí</t>
  </si>
  <si>
    <t xml:space="preserve">  - Trung tâm GDNN-GDTX</t>
  </si>
  <si>
    <t>QUẢN LÝ NHÀ NƯỚC</t>
  </si>
  <si>
    <t>Văn phòng HĐND-UBND</t>
  </si>
  <si>
    <t>Phòng Kinh tế và Hạ tầng</t>
  </si>
  <si>
    <t>Phòng Tài nguyên Môi trường</t>
  </si>
  <si>
    <t>Phòng Nông nghiệp và PTNT</t>
  </si>
  <si>
    <t>Phòng Văn hóa Thông tin</t>
  </si>
  <si>
    <t>Thanh tra huyện</t>
  </si>
  <si>
    <t>Phòng Tư Pháp</t>
  </si>
  <si>
    <t>Phòng Tài chính Kế hoạch</t>
  </si>
  <si>
    <t>Phòng Lao động - TBXH</t>
  </si>
  <si>
    <t>Phòng Nội vụ</t>
  </si>
  <si>
    <t>Phòng Giáo dục và Đào tạo</t>
  </si>
  <si>
    <t>KHỐI ĐOÀN THỂ</t>
  </si>
  <si>
    <t>BCH Huyện Đoàn</t>
  </si>
  <si>
    <t>Hội Liên hiệp Phụ nữ</t>
  </si>
  <si>
    <t>Hội Nông Dân</t>
  </si>
  <si>
    <t>UB Mật trận Tổ quốc</t>
  </si>
  <si>
    <t>Hội Cựu chiến binh</t>
  </si>
  <si>
    <t>CÁC TỔ CHỨC XÃ HỘI</t>
  </si>
  <si>
    <t>Hội người Cao tuổi</t>
  </si>
  <si>
    <t>Hội Người Mù</t>
  </si>
  <si>
    <t>Hội Khuyến học</t>
  </si>
  <si>
    <t>Hội chữ Thập đỏ</t>
  </si>
  <si>
    <t>Hội Luật gia</t>
  </si>
  <si>
    <t>KINH PHÍ ĐẢNG</t>
  </si>
  <si>
    <t>Văn phòng Huyện ủy</t>
  </si>
  <si>
    <t>KHỐI AN NINH - QUỐC PHÒNG</t>
  </si>
  <si>
    <t>BCH Quân sự</t>
  </si>
  <si>
    <t>Công an huyện</t>
  </si>
  <si>
    <t>CHI AN NINH, QUỐC PHÒNG</t>
  </si>
  <si>
    <t>Trung tâm Văn hóa - TT - TT</t>
  </si>
  <si>
    <t>QLNN, ĐẢNG, ĐOÀN THỂ, 
CÁC TỔ CHỨC XÃ HỘI</t>
  </si>
  <si>
    <t>TỔNG CỘNG</t>
  </si>
  <si>
    <t>Kinh phí chúc thọ, mừng thọ</t>
  </si>
  <si>
    <t>Chi khác ngân sách</t>
  </si>
  <si>
    <t>Chi quản lý NN, đảng, đoàn thể</t>
  </si>
  <si>
    <t>Hỗ trợ chi phí học tập và miễn giảm học phí theo NĐ 86</t>
  </si>
  <si>
    <t>Kinh phí hỗ trợ tiền điện hộ nghèo</t>
  </si>
  <si>
    <t>Kinh phí trợ cấp tết cho CB, CC, VC, NLĐ</t>
  </si>
  <si>
    <t>Kinh phí hỗ trợ cai nghiện ma túy tự nguyện</t>
  </si>
  <si>
    <t>Chi khen thưởng</t>
  </si>
  <si>
    <t>Kinh phí quản lý bảo trì đường bộ</t>
  </si>
  <si>
    <t>Kinh phí hỗ trợ SNGD (GVHĐ)</t>
  </si>
  <si>
    <t>Kinh phí chi đảm bảo XH</t>
  </si>
  <si>
    <t>Chi ủy thác, hỗ trợ từ NS huyện</t>
  </si>
  <si>
    <t>CHI AN NINH-QUỐC PHÒNG</t>
  </si>
  <si>
    <t>Tiết kiệm 10% cải cách tiền lương</t>
  </si>
  <si>
    <t>Kp trợ cấp tết cho đối tượng chính sách, người có công, hộ nghèo</t>
  </si>
  <si>
    <t>Kinh phí đảm bảo ATGT</t>
  </si>
  <si>
    <t>Chi quốc phòng</t>
  </si>
  <si>
    <t>Chi an ninh</t>
  </si>
  <si>
    <t>Tiết kiệm 10% tạo nguồn cải cách tiền lương</t>
  </si>
  <si>
    <t>Chi giáo dục - đào tạo và dạy nghề</t>
  </si>
  <si>
    <t>Chi ứng dụng công nghệ thông tin và duy trì hoạt động ứng dụng 
công nghệ thông tin</t>
  </si>
  <si>
    <t>V</t>
  </si>
  <si>
    <t>Tiết kiệm 10% chi cải cách tiền lương</t>
  </si>
  <si>
    <t>CHI ĐẦU TƯ KHÁC</t>
  </si>
  <si>
    <t xml:space="preserve">  - Trung tâm chính trị</t>
  </si>
  <si>
    <t>Kinh phí thực hiện chế độ trợ cấp xã hội hàng tháng cho các đối tượng bảo trợ xã hội theo quy định Nghị định số 20/2021/NĐ-CP của Chính phủ về chính sách trợ giúp các đối tượng bảo trợ xã hội</t>
  </si>
  <si>
    <t>Kinh phí in đặc san xuân 2023</t>
  </si>
  <si>
    <t>Kinh phí thực hiện theo NQ số 10/2022/NQ-HĐND</t>
  </si>
  <si>
    <t>Chuyển đổi số</t>
  </si>
  <si>
    <t>Chi TW hỗ trợ có mục tiêu, quỹ BTĐB, CT MTQG</t>
  </si>
  <si>
    <t>Trường tiểu học Hiệp Hưng 1</t>
  </si>
  <si>
    <t>Trung tâm văn hóa - thể thao xã Hiệp Hưng</t>
  </si>
  <si>
    <t>Trường TH Phương Phú 1</t>
  </si>
  <si>
    <t>Nhà văn hóa ấp Nhất A</t>
  </si>
  <si>
    <t>Nhà văn hóa ấp Tầm Vu 3</t>
  </si>
  <si>
    <t xml:space="preserve"> - Văn hóa</t>
  </si>
  <si>
    <t xml:space="preserve"> - Thông tin</t>
  </si>
  <si>
    <t xml:space="preserve"> - Truyền thanh</t>
  </si>
  <si>
    <t xml:space="preserve"> - Thể thao</t>
  </si>
  <si>
    <t>Thu ngân sách xã 
được hưởng theo phân cấp</t>
  </si>
  <si>
    <t>CHI ĐẢM BẢO 
XÃ HỘI</t>
  </si>
  <si>
    <t>(Kèm theo Quyết định số:          /QĐ-UBND ngày       /12/2023 của UBND huyện Phụng Hiệp)</t>
  </si>
  <si>
    <t>CÂN ĐỐI NGÂN SÁCH HUYỆN NĂM 2024</t>
  </si>
  <si>
    <t>CÂN ĐỐI NGUỒN THU, CHI DỰ TOÁN NGÂN SÁCH 
CẤP HUYỆN VÀ NGÂN SÁCH XÃ NĂM 2024</t>
  </si>
  <si>
    <t>DỰ TOÁN THU NGÂN SÁCH NHÀ NƯỚC NĂM 2024</t>
  </si>
  <si>
    <t>DỰ TOÁN CHI NGÂN SÁCH HUYỆN, CHI NGÂN SÁCH CẤP HUYỆN 
VÀ CHI NGÂN SÁCH XÃ THEO CƠ CẤU CHI NĂM 2024</t>
  </si>
  <si>
    <t>DỰ TOÁN CHI NGÂN SÁCH CẤP HUYỆN THEO LĨNH VỰC NĂM 2024</t>
  </si>
  <si>
    <t>DỰ TOÁN CHI ĐẦU TƯ PHÁT TRIỂN CỦA NGÂN SÁCH CẤP HUYỆN 
CHO TỪNG CƠ QUAN, TỔ CHỨC THEO LĨNH VỰC NĂM 2024</t>
  </si>
  <si>
    <t>DỰ TOÁN CHI THƯỜNG XUYÊN CỦA NGÂN SÁCH CẤP HUYỆN 
CHO TỪNG CƠ QUAN, TỔ CHỨC THEO LĨNH VỰC NĂM 2024</t>
  </si>
  <si>
    <t>DỰ TOÁN THU, SỐ BỔ SUNG VÀ DỰ TOÁN CHI CÂN ĐỐI NGÂN SÁCH TỪNG XÃ NĂM 2024</t>
  </si>
  <si>
    <t>DỰ TOÁN 2024</t>
  </si>
  <si>
    <r>
      <t>Số bổ sung từ 
ngân sách cấp huyện</t>
    </r>
    <r>
      <rPr>
        <b/>
        <i/>
        <sz val="12"/>
        <rFont val="Times New Roman"/>
        <family val="1"/>
      </rPr>
      <t xml:space="preserve"> (cân đối và mục tiêu)</t>
    </r>
  </si>
  <si>
    <t>Dự toán năm 2024</t>
  </si>
  <si>
    <t>Thu bổ sung để thực hiện điều chỉnh lương cơ sở 1.490.000 lên 1.800.000 đồng/tháng</t>
  </si>
  <si>
    <t>Kinh phí hỗ trợ trực an ninh</t>
  </si>
  <si>
    <t>Kinh phí hỗ trợ trực ANQP</t>
  </si>
  <si>
    <t>Kinh phí giáo viên tăng thêm</t>
  </si>
  <si>
    <t>Chi lĩnh vực văn hóa thông tin-thể thao và truyền thanh</t>
  </si>
  <si>
    <t>Chi lĩnh vực giao thông (SNKT)</t>
  </si>
  <si>
    <t xml:space="preserve">  </t>
  </si>
  <si>
    <t xml:space="preserve"> </t>
  </si>
  <si>
    <t>Kiến thiết thị chính</t>
  </si>
  <si>
    <t>Kinh phí hỗ trợ sử dụng sản phẩm, 
dịch vụ công ích</t>
  </si>
  <si>
    <t>Kinh phí hỗ trợ sản xuất đất trồng lúa theo Nghị định số 62/2019/NĐ-CP và 35/2015/NĐ-CP</t>
  </si>
  <si>
    <t>Hội Đông y</t>
  </si>
  <si>
    <t>Khu tái định cư tại thị trấn Cây Dương</t>
  </si>
  <si>
    <t xml:space="preserve">Trụ sở làm việc Phòng Nông nghiệp Phát triển nông thôn và các Trạm </t>
  </si>
  <si>
    <t>Xây dựng kết cấu hạ tầng và chế biến sản phẩm cho Hợp tác xã, Kỳ Như</t>
  </si>
  <si>
    <t>Xây dựng kết cấu hạ tầng và chế biến sản phẩm cho Hợp tác xã Mãng cầu xiêm Hòa Mỹ</t>
  </si>
  <si>
    <t>Xây dựng kết cấu hạ tầng và chế biến sản phẩm cho Liên hiệp hợp tác xã thủy sản Mekong</t>
  </si>
  <si>
    <t>Xây dựng kết cấu hạ tầng và chế biến sản phẩm cho Hợp tác xã nông nghiệp Trung Hiếu Phát</t>
  </si>
  <si>
    <t>Nhà văn hóa ấp Long Phụng A, xã Hiệp Hưng</t>
  </si>
  <si>
    <t>Nhà văn hóa - Khu thể thao ấp Quyết Thắng, xã Hiệp Hưng</t>
  </si>
  <si>
    <t>Tuyến đường từ TT xã Thạnh Hòa đến Cầu Tư Sang, giáp Tỉnh lộ 928</t>
  </si>
  <si>
    <t>Nâng cấp mở rộng đường tỉnh 927 (đoạn từ xã Phương Bình đến thị trấn Cây Dương) (DA nhóm B)</t>
  </si>
  <si>
    <t>Tuyến đường Sậy Niếu, ấp Lái Hiếu, xã Hiệp Hưng</t>
  </si>
  <si>
    <t>Trường Mẫu giáo Thạnh Hòa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</si>
</sst>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4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</font>
    <font>
      <sz val="8"/>
      <name val="Times New Roman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sz val="13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1"/>
      <name val="Times New Roman"/>
      <family val="1"/>
    </font>
    <font>
      <u val="singleAccounting"/>
      <sz val="12"/>
      <name val="Times New Roman"/>
      <family val="1"/>
    </font>
    <font>
      <b/>
      <u val="singleAccounting"/>
      <sz val="12"/>
      <name val="Times New Roman"/>
      <family val="1"/>
    </font>
    <font>
      <sz val="14"/>
      <name val="Times New Roman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4"/>
      <name val="Times New Roman"/>
      <family val="1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name val="Times New Roman"/>
      <family val="1"/>
    </font>
    <font>
      <sz val="13"/>
      <color rgb="FF000000"/>
      <name val="Times New Roman"/>
      <family val="1"/>
    </font>
    <font>
      <i/>
      <sz val="13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0" fontId="23" fillId="0" borderId="0" applyAlignment="0"/>
    <xf numFmtId="0" fontId="7" fillId="0" borderId="0"/>
    <xf numFmtId="0" fontId="24" fillId="0" borderId="0"/>
    <xf numFmtId="0" fontId="5" fillId="0" borderId="0"/>
    <xf numFmtId="0" fontId="7" fillId="0" borderId="0"/>
    <xf numFmtId="0" fontId="33" fillId="0" borderId="0"/>
    <xf numFmtId="0" fontId="1" fillId="0" borderId="0"/>
    <xf numFmtId="0" fontId="24" fillId="0" borderId="0"/>
  </cellStyleXfs>
  <cellXfs count="197">
    <xf numFmtId="0" fontId="0" fillId="0" borderId="0" xfId="0"/>
    <xf numFmtId="165" fontId="5" fillId="0" borderId="0" xfId="1" applyNumberFormat="1" applyFont="1"/>
    <xf numFmtId="0" fontId="9" fillId="0" borderId="0" xfId="0" applyFont="1"/>
    <xf numFmtId="0" fontId="4" fillId="0" borderId="0" xfId="0" applyFont="1"/>
    <xf numFmtId="0" fontId="5" fillId="0" borderId="0" xfId="0" applyFont="1"/>
    <xf numFmtId="0" fontId="1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5" fontId="11" fillId="0" borderId="0" xfId="1" applyNumberFormat="1" applyFont="1" applyAlignment="1">
      <alignment horizontal="center"/>
    </xf>
    <xf numFmtId="0" fontId="8" fillId="0" borderId="0" xfId="0" applyFont="1" applyAlignment="1"/>
    <xf numFmtId="165" fontId="8" fillId="0" borderId="0" xfId="1" applyNumberFormat="1" applyFont="1" applyAlignment="1"/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0" xfId="0" applyFont="1"/>
    <xf numFmtId="165" fontId="13" fillId="0" borderId="0" xfId="0" applyNumberFormat="1" applyFont="1"/>
    <xf numFmtId="165" fontId="9" fillId="0" borderId="0" xfId="0" applyNumberFormat="1" applyFont="1"/>
    <xf numFmtId="165" fontId="5" fillId="0" borderId="0" xfId="1" applyNumberFormat="1" applyFont="1" applyAlignment="1">
      <alignment horizontal="center"/>
    </xf>
    <xf numFmtId="165" fontId="12" fillId="0" borderId="1" xfId="1" applyNumberFormat="1" applyFont="1" applyBorder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 applyBorder="1" applyAlignment="1"/>
    <xf numFmtId="165" fontId="8" fillId="0" borderId="0" xfId="1" applyNumberFormat="1" applyFont="1" applyAlignment="1">
      <alignment horizontal="center"/>
    </xf>
    <xf numFmtId="0" fontId="10" fillId="0" borderId="0" xfId="0" applyFont="1"/>
    <xf numFmtId="0" fontId="6" fillId="0" borderId="0" xfId="0" applyFont="1"/>
    <xf numFmtId="3" fontId="10" fillId="0" borderId="0" xfId="0" applyNumberFormat="1" applyFont="1"/>
    <xf numFmtId="0" fontId="12" fillId="0" borderId="0" xfId="0" applyFont="1"/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/>
    <xf numFmtId="0" fontId="11" fillId="0" borderId="0" xfId="0" applyFont="1" applyAlignment="1"/>
    <xf numFmtId="0" fontId="11" fillId="0" borderId="0" xfId="0" applyFont="1"/>
    <xf numFmtId="0" fontId="12" fillId="0" borderId="0" xfId="0" applyFont="1" applyBorder="1"/>
    <xf numFmtId="0" fontId="11" fillId="0" borderId="0" xfId="0" applyFont="1" applyBorder="1"/>
    <xf numFmtId="0" fontId="1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165" fontId="5" fillId="0" borderId="0" xfId="1" applyNumberFormat="1" applyFont="1" applyAlignment="1"/>
    <xf numFmtId="165" fontId="15" fillId="0" borderId="0" xfId="1" applyNumberFormat="1" applyFont="1" applyAlignment="1"/>
    <xf numFmtId="165" fontId="12" fillId="0" borderId="0" xfId="1" applyNumberFormat="1" applyFont="1" applyAlignment="1"/>
    <xf numFmtId="165" fontId="16" fillId="0" borderId="0" xfId="1" applyNumberFormat="1" applyFont="1" applyAlignment="1">
      <alignment vertical="center"/>
    </xf>
    <xf numFmtId="0" fontId="17" fillId="0" borderId="0" xfId="0" applyFont="1"/>
    <xf numFmtId="164" fontId="17" fillId="0" borderId="0" xfId="1" applyFont="1"/>
    <xf numFmtId="164" fontId="0" fillId="0" borderId="0" xfId="1" applyFont="1"/>
    <xf numFmtId="164" fontId="0" fillId="0" borderId="0" xfId="0" applyNumberFormat="1"/>
    <xf numFmtId="164" fontId="17" fillId="0" borderId="0" xfId="0" applyNumberFormat="1" applyFont="1"/>
    <xf numFmtId="0" fontId="14" fillId="0" borderId="0" xfId="0" applyFont="1" applyAlignment="1"/>
    <xf numFmtId="0" fontId="5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5" fontId="12" fillId="0" borderId="1" xfId="0" quotePrefix="1" applyNumberFormat="1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0" fontId="12" fillId="0" borderId="1" xfId="0" applyFont="1" applyBorder="1"/>
    <xf numFmtId="165" fontId="12" fillId="0" borderId="1" xfId="0" applyNumberFormat="1" applyFont="1" applyBorder="1"/>
    <xf numFmtId="0" fontId="5" fillId="0" borderId="1" xfId="0" applyFont="1" applyBorder="1" applyAlignment="1">
      <alignment horizontal="center"/>
    </xf>
    <xf numFmtId="165" fontId="5" fillId="0" borderId="1" xfId="1" applyNumberFormat="1" applyFont="1" applyBorder="1"/>
    <xf numFmtId="165" fontId="12" fillId="0" borderId="1" xfId="1" applyNumberFormat="1" applyFont="1" applyBorder="1"/>
    <xf numFmtId="165" fontId="10" fillId="0" borderId="0" xfId="0" applyNumberFormat="1" applyFont="1"/>
    <xf numFmtId="0" fontId="21" fillId="0" borderId="0" xfId="0" applyFont="1"/>
    <xf numFmtId="0" fontId="20" fillId="0" borderId="0" xfId="0" applyFont="1"/>
    <xf numFmtId="0" fontId="21" fillId="0" borderId="0" xfId="0" applyFont="1" applyAlignment="1"/>
    <xf numFmtId="165" fontId="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165" fontId="12" fillId="0" borderId="1" xfId="1" applyNumberFormat="1" applyFont="1" applyBorder="1" applyAlignment="1"/>
    <xf numFmtId="0" fontId="5" fillId="0" borderId="1" xfId="0" applyFont="1" applyBorder="1" applyAlignment="1">
      <alignment horizontal="left"/>
    </xf>
    <xf numFmtId="165" fontId="5" fillId="0" borderId="1" xfId="1" applyNumberFormat="1" applyFont="1" applyBorder="1" applyAlignment="1"/>
    <xf numFmtId="165" fontId="12" fillId="0" borderId="1" xfId="1" applyNumberFormat="1" applyFont="1" applyBorder="1" applyAlignment="1">
      <alignment horizontal="center"/>
    </xf>
    <xf numFmtId="165" fontId="12" fillId="0" borderId="1" xfId="1" applyNumberFormat="1" applyFont="1" applyFill="1" applyBorder="1" applyAlignment="1">
      <alignment horizontal="center"/>
    </xf>
    <xf numFmtId="165" fontId="5" fillId="0" borderId="1" xfId="1" quotePrefix="1" applyNumberFormat="1" applyFont="1" applyBorder="1" applyAlignment="1">
      <alignment horizontal="center"/>
    </xf>
    <xf numFmtId="165" fontId="5" fillId="0" borderId="1" xfId="1" applyNumberFormat="1" applyFont="1" applyFill="1" applyBorder="1" applyAlignment="1"/>
    <xf numFmtId="165" fontId="5" fillId="0" borderId="1" xfId="1" applyNumberFormat="1" applyFont="1" applyBorder="1" applyAlignment="1">
      <alignment horizontal="center"/>
    </xf>
    <xf numFmtId="165" fontId="12" fillId="0" borderId="1" xfId="1" applyNumberFormat="1" applyFont="1" applyFill="1" applyBorder="1" applyAlignment="1">
      <alignment vertical="center"/>
    </xf>
    <xf numFmtId="165" fontId="12" fillId="0" borderId="1" xfId="1" applyNumberFormat="1" applyFont="1" applyBorder="1" applyAlignment="1">
      <alignment vertical="center"/>
    </xf>
    <xf numFmtId="165" fontId="5" fillId="0" borderId="1" xfId="1" applyNumberFormat="1" applyFont="1" applyBorder="1" applyAlignment="1">
      <alignment horizontal="center" wrapText="1"/>
    </xf>
    <xf numFmtId="165" fontId="5" fillId="0" borderId="1" xfId="1" applyNumberFormat="1" applyFont="1" applyFill="1" applyBorder="1" applyAlignment="1">
      <alignment wrapText="1"/>
    </xf>
    <xf numFmtId="165" fontId="12" fillId="0" borderId="1" xfId="1" applyNumberFormat="1" applyFont="1" applyFill="1" applyBorder="1" applyAlignment="1"/>
    <xf numFmtId="0" fontId="4" fillId="0" borderId="1" xfId="0" applyFont="1" applyBorder="1" applyAlignment="1">
      <alignment horizontal="left"/>
    </xf>
    <xf numFmtId="165" fontId="4" fillId="0" borderId="1" xfId="1" applyNumberFormat="1" applyFont="1" applyBorder="1" applyAlignment="1">
      <alignment horizontal="center"/>
    </xf>
    <xf numFmtId="0" fontId="4" fillId="0" borderId="1" xfId="0" applyFont="1" applyBorder="1"/>
    <xf numFmtId="165" fontId="4" fillId="0" borderId="1" xfId="1" applyNumberFormat="1" applyFont="1" applyBorder="1"/>
    <xf numFmtId="0" fontId="10" fillId="0" borderId="1" xfId="0" quotePrefix="1" applyFont="1" applyBorder="1" applyAlignment="1">
      <alignment horizontal="center"/>
    </xf>
    <xf numFmtId="0" fontId="10" fillId="0" borderId="1" xfId="0" applyFont="1" applyBorder="1"/>
    <xf numFmtId="165" fontId="10" fillId="0" borderId="1" xfId="1" applyNumberFormat="1" applyFont="1" applyBorder="1"/>
    <xf numFmtId="0" fontId="10" fillId="0" borderId="1" xfId="0" applyFont="1" applyBorder="1" applyAlignment="1">
      <alignment horizontal="center"/>
    </xf>
    <xf numFmtId="165" fontId="10" fillId="0" borderId="1" xfId="1" applyNumberFormat="1" applyFont="1" applyBorder="1" applyAlignment="1">
      <alignment horizontal="right"/>
    </xf>
    <xf numFmtId="0" fontId="10" fillId="0" borderId="1" xfId="0" applyFont="1" applyFill="1" applyBorder="1"/>
    <xf numFmtId="0" fontId="4" fillId="0" borderId="1" xfId="0" applyFont="1" applyFill="1" applyBorder="1"/>
    <xf numFmtId="165" fontId="12" fillId="0" borderId="1" xfId="1" applyNumberFormat="1" applyFont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/>
    <xf numFmtId="165" fontId="5" fillId="0" borderId="1" xfId="1" applyNumberFormat="1" applyFont="1" applyFill="1" applyBorder="1"/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/>
    <xf numFmtId="165" fontId="11" fillId="0" borderId="1" xfId="1" applyNumberFormat="1" applyFont="1" applyFill="1" applyBorder="1" applyAlignment="1"/>
    <xf numFmtId="0" fontId="11" fillId="0" borderId="1" xfId="0" applyFont="1" applyFill="1" applyBorder="1"/>
    <xf numFmtId="165" fontId="11" fillId="0" borderId="1" xfId="1" applyNumberFormat="1" applyFont="1" applyFill="1" applyBorder="1"/>
    <xf numFmtId="165" fontId="11" fillId="0" borderId="1" xfId="1" applyNumberFormat="1" applyFont="1" applyBorder="1"/>
    <xf numFmtId="0" fontId="12" fillId="0" borderId="1" xfId="0" applyFont="1" applyFill="1" applyBorder="1"/>
    <xf numFmtId="165" fontId="12" fillId="0" borderId="1" xfId="1" applyNumberFormat="1" applyFont="1" applyFill="1" applyBorder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5" applyFont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165" fontId="21" fillId="0" borderId="1" xfId="1" applyNumberFormat="1" applyFont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165" fontId="20" fillId="0" borderId="1" xfId="1" applyNumberFormat="1" applyFont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21" fillId="0" borderId="1" xfId="0" quotePrefix="1" applyFont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5" fillId="0" borderId="1" xfId="3" applyNumberFormat="1" applyFont="1" applyBorder="1"/>
    <xf numFmtId="0" fontId="10" fillId="0" borderId="0" xfId="0" applyFont="1" applyAlignment="1"/>
    <xf numFmtId="0" fontId="22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5" fillId="0" borderId="6" xfId="0" applyFont="1" applyBorder="1"/>
    <xf numFmtId="165" fontId="5" fillId="0" borderId="7" xfId="1" applyNumberFormat="1" applyFont="1" applyBorder="1"/>
    <xf numFmtId="165" fontId="12" fillId="0" borderId="2" xfId="0" quotePrefix="1" applyNumberFormat="1" applyFont="1" applyBorder="1" applyAlignment="1">
      <alignment horizontal="center"/>
    </xf>
    <xf numFmtId="3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165" fontId="5" fillId="0" borderId="6" xfId="1" applyNumberFormat="1" applyFont="1" applyBorder="1" applyAlignment="1">
      <alignment horizontal="center"/>
    </xf>
    <xf numFmtId="165" fontId="5" fillId="0" borderId="7" xfId="1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 wrapText="1"/>
    </xf>
    <xf numFmtId="165" fontId="12" fillId="0" borderId="2" xfId="1" applyNumberFormat="1" applyFont="1" applyBorder="1" applyAlignment="1"/>
    <xf numFmtId="165" fontId="12" fillId="0" borderId="3" xfId="1" applyNumberFormat="1" applyFont="1" applyBorder="1" applyAlignment="1"/>
    <xf numFmtId="3" fontId="8" fillId="0" borderId="1" xfId="0" applyNumberFormat="1" applyFont="1" applyBorder="1" applyAlignment="1"/>
    <xf numFmtId="3" fontId="26" fillId="0" borderId="1" xfId="0" applyNumberFormat="1" applyFont="1" applyBorder="1" applyAlignment="1"/>
    <xf numFmtId="3" fontId="8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165" fontId="28" fillId="0" borderId="1" xfId="1" applyNumberFormat="1" applyFont="1" applyBorder="1"/>
    <xf numFmtId="165" fontId="29" fillId="0" borderId="1" xfId="1" applyNumberFormat="1" applyFont="1" applyBorder="1"/>
    <xf numFmtId="165" fontId="29" fillId="0" borderId="1" xfId="1" applyNumberFormat="1" applyFont="1" applyFill="1" applyBorder="1"/>
    <xf numFmtId="165" fontId="30" fillId="0" borderId="1" xfId="1" applyNumberFormat="1" applyFont="1" applyBorder="1" applyAlignment="1"/>
    <xf numFmtId="165" fontId="30" fillId="0" borderId="1" xfId="1" applyNumberFormat="1" applyFont="1" applyFill="1" applyBorder="1"/>
    <xf numFmtId="165" fontId="30" fillId="0" borderId="1" xfId="1" applyNumberFormat="1" applyFont="1" applyBorder="1"/>
    <xf numFmtId="165" fontId="5" fillId="0" borderId="1" xfId="1" applyNumberFormat="1" applyFont="1" applyBorder="1" applyAlignment="1">
      <alignment vertical="center"/>
    </xf>
    <xf numFmtId="165" fontId="29" fillId="0" borderId="1" xfId="1" applyNumberFormat="1" applyFont="1" applyBorder="1" applyAlignment="1">
      <alignment vertical="center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/>
    <xf numFmtId="165" fontId="5" fillId="2" borderId="1" xfId="1" applyNumberFormat="1" applyFont="1" applyFill="1" applyBorder="1"/>
    <xf numFmtId="165" fontId="29" fillId="0" borderId="0" xfId="0" applyNumberFormat="1" applyFont="1"/>
    <xf numFmtId="0" fontId="5" fillId="0" borderId="1" xfId="0" quotePrefix="1" applyFont="1" applyBorder="1" applyAlignment="1">
      <alignment horizontal="center" vertical="center"/>
    </xf>
    <xf numFmtId="165" fontId="11" fillId="0" borderId="0" xfId="1" applyNumberFormat="1" applyFont="1" applyAlignment="1">
      <alignment horizontal="right"/>
    </xf>
    <xf numFmtId="165" fontId="12" fillId="0" borderId="0" xfId="0" applyNumberFormat="1" applyFont="1"/>
    <xf numFmtId="165" fontId="12" fillId="2" borderId="1" xfId="1" applyNumberFormat="1" applyFont="1" applyFill="1" applyBorder="1"/>
    <xf numFmtId="165" fontId="31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0" fontId="20" fillId="0" borderId="1" xfId="0" applyFont="1" applyBorder="1"/>
    <xf numFmtId="0" fontId="20" fillId="0" borderId="1" xfId="0" applyFont="1" applyBorder="1" applyAlignment="1">
      <alignment wrapText="1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1" fontId="5" fillId="0" borderId="1" xfId="6" applyNumberFormat="1" applyFont="1" applyFill="1" applyBorder="1" applyAlignment="1">
      <alignment horizontal="justify" vertical="center" wrapText="1"/>
    </xf>
    <xf numFmtId="0" fontId="5" fillId="0" borderId="1" xfId="2" applyFont="1" applyFill="1" applyBorder="1" applyAlignment="1">
      <alignment horizontal="justify" vertical="center" wrapText="1"/>
    </xf>
    <xf numFmtId="0" fontId="5" fillId="0" borderId="1" xfId="7" applyFont="1" applyFill="1" applyBorder="1" applyAlignment="1">
      <alignment horizontal="justify" vertical="center" wrapText="1"/>
    </xf>
    <xf numFmtId="1" fontId="5" fillId="0" borderId="1" xfId="6" applyNumberFormat="1" applyFont="1" applyFill="1" applyBorder="1" applyAlignment="1">
      <alignment vertical="center" wrapText="1"/>
    </xf>
    <xf numFmtId="0" fontId="5" fillId="0" borderId="1" xfId="8" applyFont="1" applyFill="1" applyBorder="1" applyAlignment="1">
      <alignment vertical="center" wrapText="1"/>
    </xf>
    <xf numFmtId="0" fontId="5" fillId="0" borderId="1" xfId="9" applyFont="1" applyFill="1" applyBorder="1" applyAlignment="1">
      <alignment vertical="center" wrapText="1"/>
    </xf>
    <xf numFmtId="0" fontId="5" fillId="0" borderId="1" xfId="9" applyFont="1" applyFill="1" applyBorder="1" applyAlignment="1">
      <alignment vertical="center"/>
    </xf>
    <xf numFmtId="0" fontId="5" fillId="0" borderId="1" xfId="9" quotePrefix="1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65" fontId="4" fillId="0" borderId="0" xfId="1" applyNumberFormat="1" applyFont="1" applyAlignment="1">
      <alignment horizontal="center" wrapText="1"/>
    </xf>
    <xf numFmtId="165" fontId="4" fillId="0" borderId="0" xfId="1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11" fillId="0" borderId="0" xfId="1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22" fillId="0" borderId="0" xfId="1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165" fontId="22" fillId="0" borderId="0" xfId="1" applyNumberFormat="1" applyFont="1" applyAlignment="1">
      <alignment horizontal="right"/>
    </xf>
    <xf numFmtId="0" fontId="22" fillId="0" borderId="5" xfId="0" applyFont="1" applyBorder="1" applyAlignment="1">
      <alignment horizontal="right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/>
    </xf>
    <xf numFmtId="0" fontId="11" fillId="0" borderId="5" xfId="0" applyFont="1" applyBorder="1" applyAlignment="1">
      <alignment horizontal="right"/>
    </xf>
  </cellXfs>
  <cellStyles count="10">
    <cellStyle name="Comma" xfId="1" builtinId="3"/>
    <cellStyle name="Normal" xfId="0" builtinId="0"/>
    <cellStyle name="Normal 10 2" xfId="8"/>
    <cellStyle name="Normal 178" xfId="2"/>
    <cellStyle name="Normal 188" xfId="9"/>
    <cellStyle name="Normal 2" xfId="3"/>
    <cellStyle name="Normal 47" xfId="4"/>
    <cellStyle name="Normal 71" xfId="7"/>
    <cellStyle name="Normal_Bieu mau (CV )" xfId="6"/>
    <cellStyle name="Normal_DT 2011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6"/>
  <sheetViews>
    <sheetView tabSelected="1" zoomScale="130" zoomScaleNormal="130" workbookViewId="0"/>
  </sheetViews>
  <sheetFormatPr defaultRowHeight="12.75" x14ac:dyDescent="0.2"/>
  <cols>
    <col min="1" max="1" width="8.25" style="12" customWidth="1"/>
    <col min="2" max="2" width="54.75" style="2" customWidth="1"/>
    <col min="3" max="3" width="24.5" style="2" customWidth="1"/>
    <col min="4" max="4" width="10.5" style="2" bestFit="1" customWidth="1"/>
    <col min="5" max="16384" width="9" style="2"/>
  </cols>
  <sheetData>
    <row r="1" spans="1:4" ht="16.5" x14ac:dyDescent="0.25">
      <c r="A1" s="8"/>
      <c r="B1" s="8"/>
      <c r="C1" s="10" t="s">
        <v>34</v>
      </c>
    </row>
    <row r="2" spans="1:4" ht="18.75" x14ac:dyDescent="0.3">
      <c r="A2" s="177" t="s">
        <v>269</v>
      </c>
      <c r="B2" s="177"/>
      <c r="C2" s="177"/>
    </row>
    <row r="3" spans="1:4" ht="16.5" x14ac:dyDescent="0.25">
      <c r="A3" s="178" t="s">
        <v>268</v>
      </c>
      <c r="B3" s="178"/>
      <c r="C3" s="178"/>
    </row>
    <row r="4" spans="1:4" ht="15.75" x14ac:dyDescent="0.25">
      <c r="A4" s="6"/>
      <c r="B4" s="4"/>
      <c r="C4" s="5" t="s">
        <v>20</v>
      </c>
    </row>
    <row r="5" spans="1:4" s="11" customFormat="1" ht="26.25" customHeight="1" x14ac:dyDescent="0.3">
      <c r="A5" s="13" t="s">
        <v>0</v>
      </c>
      <c r="B5" s="13" t="s">
        <v>33</v>
      </c>
      <c r="C5" s="13" t="s">
        <v>277</v>
      </c>
    </row>
    <row r="6" spans="1:4" s="11" customFormat="1" ht="24" customHeight="1" x14ac:dyDescent="0.3">
      <c r="A6" s="13" t="s">
        <v>14</v>
      </c>
      <c r="B6" s="13" t="s">
        <v>35</v>
      </c>
      <c r="C6" s="65">
        <f>C7+C10+C14+C15</f>
        <v>767562</v>
      </c>
    </row>
    <row r="7" spans="1:4" s="14" customFormat="1" ht="24" customHeight="1" x14ac:dyDescent="0.25">
      <c r="A7" s="53" t="s">
        <v>1</v>
      </c>
      <c r="B7" s="66" t="s">
        <v>36</v>
      </c>
      <c r="C7" s="67">
        <f>SUM(C8:C9)</f>
        <v>114010</v>
      </c>
    </row>
    <row r="8" spans="1:4" ht="24" customHeight="1" x14ac:dyDescent="0.25">
      <c r="A8" s="58" t="s">
        <v>40</v>
      </c>
      <c r="B8" s="68" t="s">
        <v>37</v>
      </c>
      <c r="C8" s="69">
        <f>108310+2700+3000</f>
        <v>114010</v>
      </c>
    </row>
    <row r="9" spans="1:4" ht="24" customHeight="1" x14ac:dyDescent="0.25">
      <c r="A9" s="58" t="s">
        <v>40</v>
      </c>
      <c r="B9" s="68" t="s">
        <v>38</v>
      </c>
      <c r="C9" s="69">
        <v>0</v>
      </c>
    </row>
    <row r="10" spans="1:4" s="14" customFormat="1" ht="24" customHeight="1" x14ac:dyDescent="0.25">
      <c r="A10" s="53" t="s">
        <v>8</v>
      </c>
      <c r="B10" s="66" t="s">
        <v>39</v>
      </c>
      <c r="C10" s="140">
        <f>SUM(C11:C13)</f>
        <v>653552</v>
      </c>
      <c r="D10" s="15"/>
    </row>
    <row r="11" spans="1:4" ht="24" customHeight="1" x14ac:dyDescent="0.25">
      <c r="A11" s="58" t="s">
        <v>40</v>
      </c>
      <c r="B11" s="138" t="s">
        <v>41</v>
      </c>
      <c r="C11" s="142">
        <v>515704</v>
      </c>
      <c r="D11" s="16"/>
    </row>
    <row r="12" spans="1:4" ht="33" customHeight="1" x14ac:dyDescent="0.25">
      <c r="A12" s="58" t="s">
        <v>40</v>
      </c>
      <c r="B12" s="139" t="s">
        <v>280</v>
      </c>
      <c r="C12" s="144">
        <v>67835</v>
      </c>
      <c r="D12" s="16"/>
    </row>
    <row r="13" spans="1:4" ht="24" customHeight="1" x14ac:dyDescent="0.25">
      <c r="A13" s="58" t="s">
        <v>40</v>
      </c>
      <c r="B13" s="138" t="s">
        <v>42</v>
      </c>
      <c r="C13" s="143">
        <v>70013</v>
      </c>
      <c r="D13" s="16"/>
    </row>
    <row r="14" spans="1:4" s="14" customFormat="1" ht="24" customHeight="1" x14ac:dyDescent="0.25">
      <c r="A14" s="53" t="s">
        <v>13</v>
      </c>
      <c r="B14" s="66" t="s">
        <v>43</v>
      </c>
      <c r="C14" s="141"/>
      <c r="D14" s="15"/>
    </row>
    <row r="15" spans="1:4" s="14" customFormat="1" ht="24" customHeight="1" x14ac:dyDescent="0.25">
      <c r="A15" s="53" t="s">
        <v>19</v>
      </c>
      <c r="B15" s="66" t="s">
        <v>30</v>
      </c>
      <c r="C15" s="67"/>
      <c r="D15" s="15"/>
    </row>
    <row r="16" spans="1:4" s="14" customFormat="1" ht="24" customHeight="1" x14ac:dyDescent="0.25">
      <c r="A16" s="53" t="s">
        <v>15</v>
      </c>
      <c r="B16" s="66" t="s">
        <v>44</v>
      </c>
      <c r="C16" s="67">
        <f>C17+C22+C25</f>
        <v>764162</v>
      </c>
      <c r="D16" s="15"/>
    </row>
    <row r="17" spans="1:5" s="14" customFormat="1" ht="24" customHeight="1" x14ac:dyDescent="0.25">
      <c r="A17" s="53" t="s">
        <v>1</v>
      </c>
      <c r="B17" s="66" t="s">
        <v>45</v>
      </c>
      <c r="C17" s="67">
        <f>SUM(C18:C21)</f>
        <v>599322</v>
      </c>
      <c r="D17" s="15"/>
    </row>
    <row r="18" spans="1:5" ht="24" customHeight="1" x14ac:dyDescent="0.25">
      <c r="A18" s="52" t="s">
        <v>9</v>
      </c>
      <c r="B18" s="68" t="s">
        <v>31</v>
      </c>
      <c r="C18" s="69">
        <f>23245+20143</f>
        <v>43388</v>
      </c>
      <c r="D18" s="16"/>
    </row>
    <row r="19" spans="1:5" ht="24" customHeight="1" x14ac:dyDescent="0.25">
      <c r="A19" s="52" t="s">
        <v>10</v>
      </c>
      <c r="B19" s="68" t="s">
        <v>32</v>
      </c>
      <c r="C19" s="69">
        <f>437782+98393</f>
        <v>536175</v>
      </c>
      <c r="D19" s="16"/>
    </row>
    <row r="20" spans="1:5" ht="24" customHeight="1" x14ac:dyDescent="0.25">
      <c r="A20" s="52" t="s">
        <v>11</v>
      </c>
      <c r="B20" s="68" t="s">
        <v>46</v>
      </c>
      <c r="C20" s="69">
        <f>11780+2103</f>
        <v>13883</v>
      </c>
      <c r="E20" s="16"/>
    </row>
    <row r="21" spans="1:5" ht="24" customHeight="1" x14ac:dyDescent="0.25">
      <c r="A21" s="52" t="s">
        <v>12</v>
      </c>
      <c r="B21" s="68" t="s">
        <v>240</v>
      </c>
      <c r="C21" s="69">
        <f>3621+2255</f>
        <v>5876</v>
      </c>
    </row>
    <row r="22" spans="1:5" s="14" customFormat="1" ht="24" customHeight="1" x14ac:dyDescent="0.25">
      <c r="A22" s="53" t="s">
        <v>8</v>
      </c>
      <c r="B22" s="66" t="s">
        <v>47</v>
      </c>
      <c r="C22" s="67">
        <f>SUM(C23:C24)</f>
        <v>164840</v>
      </c>
    </row>
    <row r="23" spans="1:5" ht="24" customHeight="1" x14ac:dyDescent="0.25">
      <c r="A23" s="58" t="s">
        <v>40</v>
      </c>
      <c r="B23" s="68" t="s">
        <v>48</v>
      </c>
      <c r="C23" s="69">
        <v>13074</v>
      </c>
    </row>
    <row r="24" spans="1:5" ht="24" customHeight="1" x14ac:dyDescent="0.25">
      <c r="A24" s="58" t="s">
        <v>40</v>
      </c>
      <c r="B24" s="68" t="s">
        <v>49</v>
      </c>
      <c r="C24" s="69">
        <f>8742+134704+4520+3800</f>
        <v>151766</v>
      </c>
    </row>
    <row r="25" spans="1:5" s="14" customFormat="1" ht="24" customHeight="1" x14ac:dyDescent="0.25">
      <c r="A25" s="53" t="s">
        <v>13</v>
      </c>
      <c r="B25" s="66" t="s">
        <v>50</v>
      </c>
      <c r="C25" s="67"/>
    </row>
    <row r="26" spans="1:5" ht="15.75" x14ac:dyDescent="0.25">
      <c r="A26" s="6"/>
      <c r="B26" s="4"/>
      <c r="C26" s="4"/>
    </row>
  </sheetData>
  <mergeCells count="2">
    <mergeCell ref="A2:C2"/>
    <mergeCell ref="A3:C3"/>
  </mergeCells>
  <phoneticPr fontId="3" type="noConversion"/>
  <printOptions horizontalCentered="1"/>
  <pageMargins left="0" right="0" top="0.39370078740157483" bottom="0.39370078740157483" header="0.51181102362204722" footer="0.51181102362204722"/>
  <pageSetup paperSize="9" orientation="portrait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0"/>
  <sheetViews>
    <sheetView topLeftCell="A13" zoomScale="120" zoomScaleNormal="120" workbookViewId="0">
      <selection activeCell="C17" sqref="C17"/>
    </sheetView>
  </sheetViews>
  <sheetFormatPr defaultRowHeight="15.75" x14ac:dyDescent="0.25"/>
  <cols>
    <col min="1" max="1" width="5.625" style="17" customWidth="1"/>
    <col min="2" max="2" width="57.75" style="1" customWidth="1"/>
    <col min="3" max="3" width="25.625" style="1" customWidth="1"/>
    <col min="4" max="4" width="19.25" style="1" customWidth="1"/>
    <col min="5" max="5" width="17" style="1" customWidth="1"/>
    <col min="6" max="16384" width="9" style="1"/>
  </cols>
  <sheetData>
    <row r="1" spans="1:4" ht="16.5" x14ac:dyDescent="0.25">
      <c r="A1" s="21"/>
      <c r="B1" s="9"/>
      <c r="C1" s="7" t="s">
        <v>54</v>
      </c>
    </row>
    <row r="2" spans="1:4" ht="44.25" customHeight="1" x14ac:dyDescent="0.3">
      <c r="A2" s="179" t="s">
        <v>270</v>
      </c>
      <c r="B2" s="180"/>
      <c r="C2" s="180"/>
    </row>
    <row r="3" spans="1:4" ht="18.75" x14ac:dyDescent="0.3">
      <c r="A3" s="181" t="str">
        <f>'MAU 81'!A3:C3</f>
        <v>(Kèm theo Quyết định số:          /QĐ-UBND ngày       /12/2023 của UBND huyện Phụng Hiệp)</v>
      </c>
      <c r="B3" s="181"/>
      <c r="C3" s="181"/>
    </row>
    <row r="4" spans="1:4" x14ac:dyDescent="0.25">
      <c r="B4" s="17"/>
      <c r="C4" s="17"/>
    </row>
    <row r="5" spans="1:4" x14ac:dyDescent="0.25">
      <c r="C5" s="5" t="s">
        <v>20</v>
      </c>
    </row>
    <row r="6" spans="1:4" s="19" customFormat="1" ht="23.25" customHeight="1" x14ac:dyDescent="0.25">
      <c r="A6" s="18" t="s">
        <v>0</v>
      </c>
      <c r="B6" s="18" t="s">
        <v>33</v>
      </c>
      <c r="C6" s="18" t="s">
        <v>277</v>
      </c>
    </row>
    <row r="7" spans="1:4" s="17" customFormat="1" ht="22.5" customHeight="1" x14ac:dyDescent="0.25">
      <c r="A7" s="70" t="s">
        <v>14</v>
      </c>
      <c r="B7" s="67" t="s">
        <v>51</v>
      </c>
      <c r="C7" s="70"/>
    </row>
    <row r="8" spans="1:4" s="42" customFormat="1" ht="22.5" customHeight="1" x14ac:dyDescent="0.25">
      <c r="A8" s="71" t="s">
        <v>1</v>
      </c>
      <c r="B8" s="67" t="s">
        <v>52</v>
      </c>
      <c r="C8" s="67">
        <f>C9+C10+C14+C15</f>
        <v>764162</v>
      </c>
    </row>
    <row r="9" spans="1:4" s="42" customFormat="1" ht="22.5" customHeight="1" x14ac:dyDescent="0.25">
      <c r="A9" s="72" t="s">
        <v>4</v>
      </c>
      <c r="B9" s="69" t="s">
        <v>53</v>
      </c>
      <c r="C9" s="69">
        <v>110610</v>
      </c>
      <c r="D9" s="20"/>
    </row>
    <row r="10" spans="1:4" s="42" customFormat="1" ht="22.5" customHeight="1" x14ac:dyDescent="0.25">
      <c r="A10" s="72" t="s">
        <v>3</v>
      </c>
      <c r="B10" s="73" t="s">
        <v>39</v>
      </c>
      <c r="C10" s="69">
        <f>SUM(C11:C13)</f>
        <v>653552</v>
      </c>
      <c r="D10" s="20"/>
    </row>
    <row r="11" spans="1:4" s="42" customFormat="1" ht="22.5" customHeight="1" x14ac:dyDescent="0.25">
      <c r="A11" s="74" t="s">
        <v>40</v>
      </c>
      <c r="B11" s="68" t="s">
        <v>41</v>
      </c>
      <c r="C11" s="69">
        <f>'MAU 81'!C11</f>
        <v>515704</v>
      </c>
    </row>
    <row r="12" spans="1:4" s="42" customFormat="1" ht="32.25" customHeight="1" x14ac:dyDescent="0.25">
      <c r="A12" s="74" t="s">
        <v>40</v>
      </c>
      <c r="B12" s="139" t="s">
        <v>280</v>
      </c>
      <c r="C12" s="69">
        <f>'MAU 81'!C12</f>
        <v>67835</v>
      </c>
    </row>
    <row r="13" spans="1:4" s="42" customFormat="1" ht="22.5" customHeight="1" x14ac:dyDescent="0.25">
      <c r="A13" s="74" t="s">
        <v>40</v>
      </c>
      <c r="B13" s="68" t="s">
        <v>42</v>
      </c>
      <c r="C13" s="69">
        <f>'MAU 81'!C13</f>
        <v>70013</v>
      </c>
    </row>
    <row r="14" spans="1:4" s="42" customFormat="1" ht="22.5" customHeight="1" x14ac:dyDescent="0.25">
      <c r="A14" s="72" t="s">
        <v>16</v>
      </c>
      <c r="B14" s="68" t="s">
        <v>43</v>
      </c>
      <c r="C14" s="69"/>
    </row>
    <row r="15" spans="1:4" s="42" customFormat="1" ht="22.5" customHeight="1" x14ac:dyDescent="0.25">
      <c r="A15" s="72" t="s">
        <v>2</v>
      </c>
      <c r="B15" s="68" t="s">
        <v>30</v>
      </c>
      <c r="C15" s="69"/>
    </row>
    <row r="16" spans="1:4" s="45" customFormat="1" ht="22.5" customHeight="1" x14ac:dyDescent="0.25">
      <c r="A16" s="18" t="s">
        <v>8</v>
      </c>
      <c r="B16" s="75" t="s">
        <v>55</v>
      </c>
      <c r="C16" s="76">
        <f>C17+C18+C21</f>
        <v>764162</v>
      </c>
    </row>
    <row r="17" spans="1:3" s="43" customFormat="1" ht="22.5" customHeight="1" x14ac:dyDescent="0.4">
      <c r="A17" s="72" t="s">
        <v>4</v>
      </c>
      <c r="B17" s="73" t="s">
        <v>56</v>
      </c>
      <c r="C17" s="69">
        <f>599601+164561-86851</f>
        <v>677311</v>
      </c>
    </row>
    <row r="18" spans="1:3" s="43" customFormat="1" ht="22.5" customHeight="1" x14ac:dyDescent="0.4">
      <c r="A18" s="72" t="s">
        <v>3</v>
      </c>
      <c r="B18" s="73" t="s">
        <v>57</v>
      </c>
      <c r="C18" s="69">
        <f>SUM(C19:C20)</f>
        <v>86851</v>
      </c>
    </row>
    <row r="19" spans="1:3" s="42" customFormat="1" ht="22.5" customHeight="1" x14ac:dyDescent="0.25">
      <c r="A19" s="77" t="s">
        <v>40</v>
      </c>
      <c r="B19" s="78" t="s">
        <v>58</v>
      </c>
      <c r="C19" s="69">
        <v>82331</v>
      </c>
    </row>
    <row r="20" spans="1:3" s="42" customFormat="1" ht="22.5" customHeight="1" x14ac:dyDescent="0.25">
      <c r="A20" s="74" t="s">
        <v>40</v>
      </c>
      <c r="B20" s="73" t="s">
        <v>59</v>
      </c>
      <c r="C20" s="69">
        <v>4520</v>
      </c>
    </row>
    <row r="21" spans="1:3" s="42" customFormat="1" ht="22.5" customHeight="1" x14ac:dyDescent="0.25">
      <c r="A21" s="72" t="s">
        <v>16</v>
      </c>
      <c r="B21" s="73" t="s">
        <v>50</v>
      </c>
      <c r="C21" s="69"/>
    </row>
    <row r="22" spans="1:3" s="44" customFormat="1" ht="22.5" customHeight="1" x14ac:dyDescent="0.25">
      <c r="A22" s="70" t="s">
        <v>15</v>
      </c>
      <c r="B22" s="79" t="s">
        <v>60</v>
      </c>
      <c r="C22" s="67"/>
    </row>
    <row r="23" spans="1:3" s="44" customFormat="1" ht="22.5" customHeight="1" x14ac:dyDescent="0.25">
      <c r="A23" s="70" t="s">
        <v>1</v>
      </c>
      <c r="B23" s="79" t="s">
        <v>52</v>
      </c>
      <c r="C23" s="67">
        <f>C24+C25+C28+C29</f>
        <v>107271</v>
      </c>
    </row>
    <row r="24" spans="1:3" s="42" customFormat="1" ht="22.5" customHeight="1" x14ac:dyDescent="0.25">
      <c r="A24" s="72" t="s">
        <v>4</v>
      </c>
      <c r="B24" s="69" t="s">
        <v>53</v>
      </c>
      <c r="C24" s="69">
        <v>20420</v>
      </c>
    </row>
    <row r="25" spans="1:3" s="42" customFormat="1" ht="22.5" customHeight="1" x14ac:dyDescent="0.25">
      <c r="A25" s="72" t="s">
        <v>3</v>
      </c>
      <c r="B25" s="73" t="s">
        <v>61</v>
      </c>
      <c r="C25" s="69">
        <f>SUM(C26:C27)</f>
        <v>86851</v>
      </c>
    </row>
    <row r="26" spans="1:3" s="42" customFormat="1" ht="22.5" customHeight="1" x14ac:dyDescent="0.25">
      <c r="A26" s="74" t="s">
        <v>40</v>
      </c>
      <c r="B26" s="78" t="s">
        <v>41</v>
      </c>
      <c r="C26" s="69">
        <v>82331</v>
      </c>
    </row>
    <row r="27" spans="1:3" s="42" customFormat="1" ht="22.5" customHeight="1" x14ac:dyDescent="0.25">
      <c r="A27" s="74" t="s">
        <v>40</v>
      </c>
      <c r="B27" s="73" t="s">
        <v>42</v>
      </c>
      <c r="C27" s="69">
        <v>4520</v>
      </c>
    </row>
    <row r="28" spans="1:3" s="42" customFormat="1" ht="22.5" customHeight="1" x14ac:dyDescent="0.25">
      <c r="A28" s="72" t="s">
        <v>16</v>
      </c>
      <c r="B28" s="73" t="s">
        <v>43</v>
      </c>
      <c r="C28" s="69"/>
    </row>
    <row r="29" spans="1:3" s="42" customFormat="1" ht="22.5" customHeight="1" x14ac:dyDescent="0.25">
      <c r="A29" s="72" t="s">
        <v>2</v>
      </c>
      <c r="B29" s="73" t="s">
        <v>30</v>
      </c>
      <c r="C29" s="69"/>
    </row>
    <row r="30" spans="1:3" s="44" customFormat="1" ht="22.5" customHeight="1" x14ac:dyDescent="0.25">
      <c r="A30" s="70" t="s">
        <v>8</v>
      </c>
      <c r="B30" s="79" t="s">
        <v>55</v>
      </c>
      <c r="C30" s="67">
        <f>C23</f>
        <v>107271</v>
      </c>
    </row>
  </sheetData>
  <mergeCells count="2">
    <mergeCell ref="A2:C2"/>
    <mergeCell ref="A3:C3"/>
  </mergeCells>
  <phoneticPr fontId="3" type="noConversion"/>
  <printOptions horizontalCentered="1"/>
  <pageMargins left="0" right="0" top="0.43307086614173229" bottom="0.59055118110236227" header="0.51181102362204722" footer="0.51181102362204722"/>
  <pageSetup paperSize="9" scale="95" orientation="portrait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1"/>
  <sheetViews>
    <sheetView topLeftCell="A16" workbookViewId="0">
      <selection activeCell="C12" sqref="C12"/>
    </sheetView>
  </sheetViews>
  <sheetFormatPr defaultRowHeight="15.75" x14ac:dyDescent="0.25"/>
  <cols>
    <col min="1" max="1" width="6" style="6" customWidth="1"/>
    <col min="2" max="2" width="53.875" style="4" customWidth="1"/>
    <col min="3" max="3" width="19.375" style="4" customWidth="1"/>
    <col min="4" max="4" width="17.5" style="4" customWidth="1"/>
    <col min="5" max="5" width="13.75" style="4" bestFit="1" customWidth="1"/>
    <col min="6" max="6" width="9" style="4"/>
    <col min="7" max="7" width="9.25" style="4" bestFit="1" customWidth="1"/>
    <col min="8" max="16384" width="9" style="4"/>
  </cols>
  <sheetData>
    <row r="1" spans="1:6" ht="16.5" x14ac:dyDescent="0.25">
      <c r="A1" s="21"/>
      <c r="B1" s="9"/>
      <c r="C1" s="182" t="s">
        <v>62</v>
      </c>
      <c r="D1" s="182"/>
    </row>
    <row r="2" spans="1:6" ht="18.75" x14ac:dyDescent="0.3">
      <c r="A2" s="177" t="s">
        <v>271</v>
      </c>
      <c r="B2" s="177"/>
      <c r="C2" s="177"/>
      <c r="D2" s="177"/>
    </row>
    <row r="3" spans="1:6" ht="18.75" x14ac:dyDescent="0.3">
      <c r="A3" s="181" t="str">
        <f>'MAU 81'!A3:C3</f>
        <v>(Kèm theo Quyết định số:          /QĐ-UBND ngày       /12/2023 của UBND huyện Phụng Hiệp)</v>
      </c>
      <c r="B3" s="181"/>
      <c r="C3" s="181"/>
      <c r="D3" s="181"/>
    </row>
    <row r="4" spans="1:6" ht="18.75" x14ac:dyDescent="0.3">
      <c r="A4" s="26"/>
      <c r="B4" s="23"/>
      <c r="C4" s="23"/>
      <c r="D4" s="5" t="s">
        <v>20</v>
      </c>
    </row>
    <row r="5" spans="1:6" s="22" customFormat="1" ht="36" customHeight="1" x14ac:dyDescent="0.3">
      <c r="A5" s="183" t="s">
        <v>0</v>
      </c>
      <c r="B5" s="184" t="s">
        <v>63</v>
      </c>
      <c r="C5" s="183" t="s">
        <v>279</v>
      </c>
      <c r="D5" s="183"/>
    </row>
    <row r="6" spans="1:6" s="22" customFormat="1" ht="26.45" customHeight="1" x14ac:dyDescent="0.3">
      <c r="A6" s="183"/>
      <c r="B6" s="184"/>
      <c r="C6" s="27" t="s">
        <v>64</v>
      </c>
      <c r="D6" s="28" t="s">
        <v>65</v>
      </c>
    </row>
    <row r="7" spans="1:6" s="22" customFormat="1" ht="21" customHeight="1" x14ac:dyDescent="0.3">
      <c r="A7" s="13"/>
      <c r="B7" s="80" t="s">
        <v>66</v>
      </c>
      <c r="C7" s="81">
        <f>C8+C31</f>
        <v>114010</v>
      </c>
      <c r="D7" s="81">
        <f>D8+D31</f>
        <v>110610</v>
      </c>
      <c r="E7" s="24"/>
      <c r="F7" s="61"/>
    </row>
    <row r="8" spans="1:6" s="22" customFormat="1" ht="21" customHeight="1" x14ac:dyDescent="0.3">
      <c r="A8" s="13" t="s">
        <v>1</v>
      </c>
      <c r="B8" s="82" t="s">
        <v>28</v>
      </c>
      <c r="C8" s="83">
        <f>C9+C11+C13+C15+SUM(C17:C26)+SUM(C28:C30)</f>
        <v>114010</v>
      </c>
      <c r="D8" s="83">
        <f>D9+D11+D13+D15+SUM(D17:D26)+SUM(D28:D30)</f>
        <v>110610</v>
      </c>
      <c r="E8" s="61"/>
      <c r="F8" s="24"/>
    </row>
    <row r="9" spans="1:6" s="22" customFormat="1" ht="21" customHeight="1" x14ac:dyDescent="0.3">
      <c r="A9" s="84" t="s">
        <v>4</v>
      </c>
      <c r="B9" s="85" t="s">
        <v>67</v>
      </c>
      <c r="C9" s="86"/>
      <c r="D9" s="86"/>
    </row>
    <row r="10" spans="1:6" s="22" customFormat="1" ht="21" customHeight="1" x14ac:dyDescent="0.3">
      <c r="A10" s="87"/>
      <c r="B10" s="85" t="s">
        <v>68</v>
      </c>
      <c r="C10" s="86"/>
      <c r="D10" s="86"/>
    </row>
    <row r="11" spans="1:6" s="22" customFormat="1" ht="21" customHeight="1" x14ac:dyDescent="0.3">
      <c r="A11" s="84" t="s">
        <v>3</v>
      </c>
      <c r="B11" s="85" t="s">
        <v>69</v>
      </c>
      <c r="C11" s="86"/>
      <c r="D11" s="86"/>
    </row>
    <row r="12" spans="1:6" s="22" customFormat="1" ht="21" customHeight="1" x14ac:dyDescent="0.3">
      <c r="A12" s="87"/>
      <c r="B12" s="85" t="s">
        <v>68</v>
      </c>
      <c r="C12" s="86"/>
      <c r="D12" s="86"/>
    </row>
    <row r="13" spans="1:6" s="22" customFormat="1" ht="21" customHeight="1" x14ac:dyDescent="0.3">
      <c r="A13" s="84" t="s">
        <v>16</v>
      </c>
      <c r="B13" s="85" t="s">
        <v>70</v>
      </c>
      <c r="C13" s="86"/>
      <c r="D13" s="86"/>
    </row>
    <row r="14" spans="1:6" s="22" customFormat="1" ht="21" customHeight="1" x14ac:dyDescent="0.3">
      <c r="A14" s="87"/>
      <c r="B14" s="85" t="s">
        <v>68</v>
      </c>
      <c r="C14" s="86"/>
      <c r="D14" s="86"/>
    </row>
    <row r="15" spans="1:6" s="3" customFormat="1" ht="21" customHeight="1" x14ac:dyDescent="0.3">
      <c r="A15" s="84" t="s">
        <v>2</v>
      </c>
      <c r="B15" s="85" t="s">
        <v>71</v>
      </c>
      <c r="C15" s="86">
        <v>49900</v>
      </c>
      <c r="D15" s="86">
        <f>C15</f>
        <v>49900</v>
      </c>
    </row>
    <row r="16" spans="1:6" s="3" customFormat="1" ht="21" customHeight="1" x14ac:dyDescent="0.3">
      <c r="A16" s="87"/>
      <c r="B16" s="85" t="s">
        <v>68</v>
      </c>
      <c r="C16" s="86"/>
      <c r="D16" s="86"/>
    </row>
    <row r="17" spans="1:7" s="22" customFormat="1" ht="21" customHeight="1" x14ac:dyDescent="0.3">
      <c r="A17" s="84" t="s">
        <v>5</v>
      </c>
      <c r="B17" s="85" t="s">
        <v>72</v>
      </c>
      <c r="C17" s="86">
        <v>25610</v>
      </c>
      <c r="D17" s="88">
        <f>C17</f>
        <v>25610</v>
      </c>
    </row>
    <row r="18" spans="1:7" s="22" customFormat="1" ht="21" customHeight="1" x14ac:dyDescent="0.3">
      <c r="A18" s="84" t="s">
        <v>6</v>
      </c>
      <c r="B18" s="85" t="s">
        <v>73</v>
      </c>
      <c r="C18" s="86"/>
      <c r="D18" s="88"/>
    </row>
    <row r="19" spans="1:7" s="22" customFormat="1" ht="21" customHeight="1" x14ac:dyDescent="0.3">
      <c r="A19" s="84" t="s">
        <v>7</v>
      </c>
      <c r="B19" s="85" t="s">
        <v>74</v>
      </c>
      <c r="C19" s="86">
        <v>24000</v>
      </c>
      <c r="D19" s="88">
        <f>C19</f>
        <v>24000</v>
      </c>
    </row>
    <row r="20" spans="1:7" s="22" customFormat="1" ht="21" customHeight="1" x14ac:dyDescent="0.3">
      <c r="A20" s="84" t="s">
        <v>17</v>
      </c>
      <c r="B20" s="85" t="s">
        <v>75</v>
      </c>
      <c r="C20" s="86">
        <v>5300</v>
      </c>
      <c r="D20" s="86">
        <f>C20</f>
        <v>5300</v>
      </c>
      <c r="F20" s="24"/>
    </row>
    <row r="21" spans="1:7" s="22" customFormat="1" ht="21" customHeight="1" x14ac:dyDescent="0.3">
      <c r="A21" s="84" t="s">
        <v>18</v>
      </c>
      <c r="B21" s="85" t="s">
        <v>76</v>
      </c>
      <c r="C21" s="86"/>
      <c r="D21" s="86"/>
      <c r="G21" s="24"/>
    </row>
    <row r="22" spans="1:7" s="22" customFormat="1" ht="21" customHeight="1" x14ac:dyDescent="0.3">
      <c r="A22" s="84" t="s">
        <v>21</v>
      </c>
      <c r="B22" s="85" t="s">
        <v>142</v>
      </c>
      <c r="C22" s="86"/>
      <c r="D22" s="86"/>
      <c r="G22" s="24"/>
    </row>
    <row r="23" spans="1:7" s="22" customFormat="1" ht="21" customHeight="1" x14ac:dyDescent="0.3">
      <c r="A23" s="84" t="s">
        <v>22</v>
      </c>
      <c r="B23" s="85" t="s">
        <v>77</v>
      </c>
      <c r="C23" s="86"/>
      <c r="D23" s="86"/>
      <c r="G23" s="24"/>
    </row>
    <row r="24" spans="1:7" s="22" customFormat="1" ht="21" customHeight="1" x14ac:dyDescent="0.3">
      <c r="A24" s="84" t="s">
        <v>23</v>
      </c>
      <c r="B24" s="85" t="s">
        <v>78</v>
      </c>
      <c r="C24" s="86">
        <v>3500</v>
      </c>
      <c r="D24" s="86">
        <v>3500</v>
      </c>
    </row>
    <row r="25" spans="1:7" s="22" customFormat="1" ht="21" customHeight="1" x14ac:dyDescent="0.3">
      <c r="A25" s="84" t="s">
        <v>24</v>
      </c>
      <c r="B25" s="85" t="s">
        <v>79</v>
      </c>
      <c r="C25" s="86"/>
      <c r="D25" s="86"/>
    </row>
    <row r="26" spans="1:7" ht="18.75" x14ac:dyDescent="0.3">
      <c r="A26" s="84" t="s">
        <v>25</v>
      </c>
      <c r="B26" s="89" t="s">
        <v>80</v>
      </c>
      <c r="C26" s="59"/>
      <c r="D26" s="59"/>
    </row>
    <row r="27" spans="1:7" ht="18.75" x14ac:dyDescent="0.3">
      <c r="A27" s="84"/>
      <c r="B27" s="89" t="s">
        <v>81</v>
      </c>
      <c r="C27" s="59"/>
      <c r="D27" s="59"/>
    </row>
    <row r="28" spans="1:7" ht="18.75" x14ac:dyDescent="0.3">
      <c r="A28" s="84" t="s">
        <v>26</v>
      </c>
      <c r="B28" s="89" t="s">
        <v>82</v>
      </c>
      <c r="C28" s="59"/>
      <c r="D28" s="59"/>
    </row>
    <row r="29" spans="1:7" ht="18.75" x14ac:dyDescent="0.3">
      <c r="A29" s="84" t="s">
        <v>27</v>
      </c>
      <c r="B29" s="89" t="s">
        <v>83</v>
      </c>
      <c r="C29" s="59">
        <v>5700</v>
      </c>
      <c r="D29" s="59">
        <v>2300</v>
      </c>
    </row>
    <row r="30" spans="1:7" ht="18.75" x14ac:dyDescent="0.3">
      <c r="A30" s="84" t="s">
        <v>85</v>
      </c>
      <c r="B30" s="89" t="s">
        <v>84</v>
      </c>
      <c r="C30" s="59"/>
      <c r="D30" s="59"/>
    </row>
    <row r="31" spans="1:7" s="25" customFormat="1" ht="18.75" x14ac:dyDescent="0.3">
      <c r="A31" s="53" t="s">
        <v>8</v>
      </c>
      <c r="B31" s="90" t="s">
        <v>29</v>
      </c>
      <c r="C31" s="60"/>
      <c r="D31" s="60"/>
    </row>
  </sheetData>
  <mergeCells count="6">
    <mergeCell ref="C1:D1"/>
    <mergeCell ref="A2:D2"/>
    <mergeCell ref="C5:D5"/>
    <mergeCell ref="B5:B6"/>
    <mergeCell ref="A5:A6"/>
    <mergeCell ref="A3:D3"/>
  </mergeCells>
  <phoneticPr fontId="3" type="noConversion"/>
  <printOptions horizontalCentered="1"/>
  <pageMargins left="0.42" right="0.27" top="1" bottom="1" header="0.5" footer="0.5"/>
  <pageSetup paperSize="9" scale="90" orientation="portrait" r:id="rId1"/>
  <headerFooter alignWithMargins="0"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5"/>
  <sheetViews>
    <sheetView topLeftCell="A25" zoomScaleNormal="100" workbookViewId="0">
      <selection activeCell="D25" sqref="D25"/>
    </sheetView>
  </sheetViews>
  <sheetFormatPr defaultRowHeight="15.75" x14ac:dyDescent="0.25"/>
  <cols>
    <col min="1" max="1" width="5.625" style="6" customWidth="1"/>
    <col min="2" max="2" width="53.5" style="4" customWidth="1"/>
    <col min="3" max="3" width="16.875" style="4" customWidth="1"/>
    <col min="4" max="4" width="17.375" style="4" customWidth="1"/>
    <col min="5" max="5" width="16.875" style="1" customWidth="1"/>
    <col min="6" max="6" width="14.25" style="4" bestFit="1" customWidth="1"/>
    <col min="7" max="16384" width="9" style="4"/>
  </cols>
  <sheetData>
    <row r="1" spans="1:8" s="22" customFormat="1" ht="18.75" x14ac:dyDescent="0.3">
      <c r="A1" s="126"/>
      <c r="B1" s="126"/>
      <c r="C1" s="126"/>
      <c r="D1" s="185" t="s">
        <v>86</v>
      </c>
      <c r="E1" s="185"/>
    </row>
    <row r="2" spans="1:8" s="22" customFormat="1" ht="42.75" customHeight="1" x14ac:dyDescent="0.3">
      <c r="A2" s="186" t="s">
        <v>272</v>
      </c>
      <c r="B2" s="177"/>
      <c r="C2" s="177"/>
      <c r="D2" s="177"/>
      <c r="E2" s="177"/>
    </row>
    <row r="3" spans="1:8" s="22" customFormat="1" ht="18.75" x14ac:dyDescent="0.3">
      <c r="A3" s="181" t="str">
        <f>'MAU 81'!A3:C3</f>
        <v>(Kèm theo Quyết định số:          /QĐ-UBND ngày       /12/2023 của UBND huyện Phụng Hiệp)</v>
      </c>
      <c r="B3" s="181"/>
      <c r="C3" s="181"/>
      <c r="D3" s="181"/>
      <c r="E3" s="181"/>
    </row>
    <row r="4" spans="1:8" s="22" customFormat="1" ht="18.75" x14ac:dyDescent="0.3">
      <c r="A4" s="26"/>
      <c r="E4" s="127" t="s">
        <v>20</v>
      </c>
    </row>
    <row r="5" spans="1:8" s="29" customFormat="1" ht="23.25" customHeight="1" x14ac:dyDescent="0.25">
      <c r="A5" s="187" t="s">
        <v>0</v>
      </c>
      <c r="B5" s="187" t="s">
        <v>63</v>
      </c>
      <c r="C5" s="187" t="s">
        <v>87</v>
      </c>
      <c r="D5" s="187" t="s">
        <v>88</v>
      </c>
      <c r="E5" s="187"/>
    </row>
    <row r="6" spans="1:8" s="29" customFormat="1" ht="45.75" customHeight="1" x14ac:dyDescent="0.25">
      <c r="A6" s="187"/>
      <c r="B6" s="187"/>
      <c r="C6" s="187"/>
      <c r="D6" s="39" t="s">
        <v>90</v>
      </c>
      <c r="E6" s="18" t="s">
        <v>89</v>
      </c>
    </row>
    <row r="7" spans="1:8" s="6" customFormat="1" ht="24" customHeight="1" x14ac:dyDescent="0.25">
      <c r="A7" s="53"/>
      <c r="B7" s="53" t="s">
        <v>44</v>
      </c>
      <c r="C7" s="70">
        <f>C8+C30+C55</f>
        <v>871433</v>
      </c>
      <c r="D7" s="70">
        <f>D8+D30+D55</f>
        <v>764162</v>
      </c>
      <c r="E7" s="70">
        <f>E8+E30+E55</f>
        <v>107271</v>
      </c>
      <c r="H7" s="155"/>
    </row>
    <row r="8" spans="1:8" s="6" customFormat="1" ht="24" customHeight="1" x14ac:dyDescent="0.25">
      <c r="A8" s="53" t="s">
        <v>14</v>
      </c>
      <c r="B8" s="66" t="s">
        <v>91</v>
      </c>
      <c r="C8" s="103">
        <f>D8+E8</f>
        <v>579189</v>
      </c>
      <c r="D8" s="91">
        <f>D9+D24+D28+D29</f>
        <v>471918</v>
      </c>
      <c r="E8" s="91">
        <f>E9+E24+E28+E29</f>
        <v>107271</v>
      </c>
      <c r="F8" s="17"/>
      <c r="G8" s="155"/>
      <c r="H8" s="155"/>
    </row>
    <row r="9" spans="1:8" ht="24" customHeight="1" x14ac:dyDescent="0.25">
      <c r="A9" s="92" t="s">
        <v>1</v>
      </c>
      <c r="B9" s="56" t="s">
        <v>31</v>
      </c>
      <c r="C9" s="60">
        <f>C10+C23</f>
        <v>52130</v>
      </c>
      <c r="D9" s="60">
        <f>D10+D23</f>
        <v>52130</v>
      </c>
      <c r="E9" s="147">
        <f>E10+E23</f>
        <v>0</v>
      </c>
    </row>
    <row r="10" spans="1:8" ht="24" customHeight="1" x14ac:dyDescent="0.25">
      <c r="A10" s="52" t="s">
        <v>4</v>
      </c>
      <c r="B10" s="93" t="s">
        <v>92</v>
      </c>
      <c r="C10" s="157">
        <f>SUM(C12:C19)+C21+C22</f>
        <v>43388</v>
      </c>
      <c r="D10" s="157">
        <f>SUM(D12:D19)+D21+D22</f>
        <v>43388</v>
      </c>
      <c r="E10" s="148"/>
      <c r="F10" s="158"/>
      <c r="G10" s="156"/>
    </row>
    <row r="11" spans="1:8" ht="24" customHeight="1" x14ac:dyDescent="0.25">
      <c r="A11" s="58"/>
      <c r="B11" s="94" t="s">
        <v>93</v>
      </c>
      <c r="C11" s="95"/>
      <c r="D11" s="149"/>
      <c r="E11" s="148"/>
      <c r="G11" s="4" t="s">
        <v>286</v>
      </c>
    </row>
    <row r="12" spans="1:8" s="31" customFormat="1" ht="24" customHeight="1" x14ac:dyDescent="0.25">
      <c r="A12" s="96" t="s">
        <v>40</v>
      </c>
      <c r="B12" s="97" t="s">
        <v>100</v>
      </c>
      <c r="C12" s="98">
        <f t="shared" ref="C12:C19" si="0">D12+E12</f>
        <v>0</v>
      </c>
      <c r="D12" s="98"/>
      <c r="E12" s="150"/>
    </row>
    <row r="13" spans="1:8" s="32" customFormat="1" ht="24" customHeight="1" x14ac:dyDescent="0.25">
      <c r="A13" s="96" t="s">
        <v>40</v>
      </c>
      <c r="B13" s="99" t="s">
        <v>284</v>
      </c>
      <c r="C13" s="98">
        <f t="shared" si="0"/>
        <v>0</v>
      </c>
      <c r="D13" s="100"/>
      <c r="E13" s="152"/>
    </row>
    <row r="14" spans="1:8" s="32" customFormat="1" ht="24" customHeight="1" x14ac:dyDescent="0.25">
      <c r="A14" s="96" t="s">
        <v>40</v>
      </c>
      <c r="B14" s="99" t="s">
        <v>149</v>
      </c>
      <c r="C14" s="98">
        <f t="shared" si="0"/>
        <v>0</v>
      </c>
      <c r="D14" s="151"/>
      <c r="E14" s="152"/>
    </row>
    <row r="15" spans="1:8" s="32" customFormat="1" ht="24" customHeight="1" x14ac:dyDescent="0.25">
      <c r="A15" s="96" t="s">
        <v>40</v>
      </c>
      <c r="B15" s="99" t="s">
        <v>285</v>
      </c>
      <c r="C15" s="98">
        <f t="shared" si="0"/>
        <v>0</v>
      </c>
      <c r="D15" s="100"/>
      <c r="E15" s="152"/>
    </row>
    <row r="16" spans="1:8" s="32" customFormat="1" ht="24" customHeight="1" x14ac:dyDescent="0.25">
      <c r="A16" s="96" t="s">
        <v>40</v>
      </c>
      <c r="B16" s="99" t="s">
        <v>229</v>
      </c>
      <c r="C16" s="98">
        <f t="shared" si="0"/>
        <v>0</v>
      </c>
      <c r="D16" s="100"/>
      <c r="E16" s="152"/>
    </row>
    <row r="17" spans="1:5" s="32" customFormat="1" ht="24" customHeight="1" x14ac:dyDescent="0.25">
      <c r="A17" s="96" t="s">
        <v>40</v>
      </c>
      <c r="B17" s="99" t="s">
        <v>243</v>
      </c>
      <c r="C17" s="98">
        <f t="shared" si="0"/>
        <v>0</v>
      </c>
      <c r="D17" s="100"/>
      <c r="E17" s="152"/>
    </row>
    <row r="18" spans="1:5" s="32" customFormat="1" ht="24" customHeight="1" x14ac:dyDescent="0.25">
      <c r="A18" s="96" t="s">
        <v>40</v>
      </c>
      <c r="B18" s="99" t="s">
        <v>244</v>
      </c>
      <c r="C18" s="98">
        <f t="shared" si="0"/>
        <v>0</v>
      </c>
      <c r="D18" s="100"/>
      <c r="E18" s="152"/>
    </row>
    <row r="19" spans="1:5" s="32" customFormat="1" ht="24" customHeight="1" x14ac:dyDescent="0.25">
      <c r="A19" s="96" t="s">
        <v>40</v>
      </c>
      <c r="B19" s="99" t="s">
        <v>150</v>
      </c>
      <c r="C19" s="98">
        <f t="shared" si="0"/>
        <v>23245</v>
      </c>
      <c r="D19" s="100">
        <v>23245</v>
      </c>
      <c r="E19" s="152"/>
    </row>
    <row r="20" spans="1:5" ht="24" customHeight="1" x14ac:dyDescent="0.25">
      <c r="A20" s="58"/>
      <c r="B20" s="93" t="s">
        <v>95</v>
      </c>
      <c r="C20" s="59"/>
      <c r="D20" s="148"/>
      <c r="E20" s="148"/>
    </row>
    <row r="21" spans="1:5" s="32" customFormat="1" ht="24" customHeight="1" x14ac:dyDescent="0.25">
      <c r="A21" s="96" t="s">
        <v>40</v>
      </c>
      <c r="B21" s="99" t="s">
        <v>96</v>
      </c>
      <c r="C21" s="98">
        <f>D21+E21</f>
        <v>0</v>
      </c>
      <c r="D21" s="151"/>
      <c r="E21" s="152"/>
    </row>
    <row r="22" spans="1:5" s="32" customFormat="1" ht="24" customHeight="1" x14ac:dyDescent="0.25">
      <c r="A22" s="96" t="s">
        <v>40</v>
      </c>
      <c r="B22" s="99" t="s">
        <v>97</v>
      </c>
      <c r="C22" s="98">
        <f>D22+E22</f>
        <v>20143</v>
      </c>
      <c r="D22" s="98">
        <v>20143</v>
      </c>
      <c r="E22" s="150"/>
    </row>
    <row r="23" spans="1:5" ht="24" customHeight="1" x14ac:dyDescent="0.25">
      <c r="A23" s="52" t="s">
        <v>3</v>
      </c>
      <c r="B23" s="94" t="s">
        <v>98</v>
      </c>
      <c r="C23" s="98">
        <f>D23+E23</f>
        <v>8742</v>
      </c>
      <c r="D23" s="95">
        <f>8742</f>
        <v>8742</v>
      </c>
      <c r="E23" s="148"/>
    </row>
    <row r="24" spans="1:5" s="33" customFormat="1" ht="24" customHeight="1" x14ac:dyDescent="0.25">
      <c r="A24" s="53" t="s">
        <v>8</v>
      </c>
      <c r="B24" s="102" t="s">
        <v>32</v>
      </c>
      <c r="C24" s="103">
        <f>D24+E24</f>
        <v>507300</v>
      </c>
      <c r="D24" s="103">
        <v>404387</v>
      </c>
      <c r="E24" s="60">
        <f>98393+4520</f>
        <v>102913</v>
      </c>
    </row>
    <row r="25" spans="1:5" s="30" customFormat="1" ht="24" customHeight="1" x14ac:dyDescent="0.25">
      <c r="A25" s="52"/>
      <c r="B25" s="94" t="s">
        <v>99</v>
      </c>
      <c r="C25" s="95"/>
      <c r="D25" s="149"/>
      <c r="E25" s="148"/>
    </row>
    <row r="26" spans="1:5" s="34" customFormat="1" ht="24" customHeight="1" x14ac:dyDescent="0.25">
      <c r="A26" s="104" t="s">
        <v>4</v>
      </c>
      <c r="B26" s="105" t="s">
        <v>100</v>
      </c>
      <c r="C26" s="101">
        <f>D26</f>
        <v>7430</v>
      </c>
      <c r="D26" s="98">
        <v>7430</v>
      </c>
      <c r="E26" s="150"/>
    </row>
    <row r="27" spans="1:5" s="34" customFormat="1" ht="24" customHeight="1" x14ac:dyDescent="0.25">
      <c r="A27" s="104" t="s">
        <v>3</v>
      </c>
      <c r="B27" s="105" t="s">
        <v>94</v>
      </c>
      <c r="C27" s="101"/>
      <c r="D27" s="152"/>
      <c r="E27" s="152"/>
    </row>
    <row r="28" spans="1:5" s="33" customFormat="1" ht="24" customHeight="1" x14ac:dyDescent="0.25">
      <c r="A28" s="53" t="s">
        <v>13</v>
      </c>
      <c r="B28" s="56" t="s">
        <v>46</v>
      </c>
      <c r="C28" s="60">
        <f>D28+E28</f>
        <v>13883</v>
      </c>
      <c r="D28" s="60">
        <v>11780</v>
      </c>
      <c r="E28" s="60">
        <v>2103</v>
      </c>
    </row>
    <row r="29" spans="1:5" s="33" customFormat="1" ht="24" customHeight="1" x14ac:dyDescent="0.25">
      <c r="A29" s="53" t="s">
        <v>19</v>
      </c>
      <c r="B29" s="102" t="s">
        <v>245</v>
      </c>
      <c r="C29" s="103">
        <f>D29+E29</f>
        <v>5876</v>
      </c>
      <c r="D29" s="103">
        <v>3621</v>
      </c>
      <c r="E29" s="60">
        <v>2255</v>
      </c>
    </row>
    <row r="30" spans="1:5" s="25" customFormat="1" ht="24" customHeight="1" x14ac:dyDescent="0.25">
      <c r="A30" s="53" t="s">
        <v>15</v>
      </c>
      <c r="B30" s="56" t="s">
        <v>101</v>
      </c>
      <c r="C30" s="60">
        <f>C31+C34</f>
        <v>292244</v>
      </c>
      <c r="D30" s="60">
        <f>D31+D34</f>
        <v>292244</v>
      </c>
      <c r="E30" s="147">
        <f>E31+E34</f>
        <v>0</v>
      </c>
    </row>
    <row r="31" spans="1:5" s="25" customFormat="1" ht="22.5" customHeight="1" x14ac:dyDescent="0.25">
      <c r="A31" s="53" t="s">
        <v>1</v>
      </c>
      <c r="B31" s="102" t="s">
        <v>48</v>
      </c>
      <c r="C31" s="60">
        <f>SUM(C32:C33)</f>
        <v>13074</v>
      </c>
      <c r="D31" s="60">
        <f>SUM(D32:D33)</f>
        <v>13074</v>
      </c>
      <c r="E31" s="147">
        <f>SUM(E32:E33)</f>
        <v>0</v>
      </c>
    </row>
    <row r="32" spans="1:5" ht="22.5" customHeight="1" x14ac:dyDescent="0.25">
      <c r="A32" s="58" t="s">
        <v>40</v>
      </c>
      <c r="B32" s="94" t="s">
        <v>143</v>
      </c>
      <c r="C32" s="59">
        <f>D32+E32</f>
        <v>0</v>
      </c>
      <c r="D32" s="148"/>
      <c r="E32" s="148"/>
    </row>
    <row r="33" spans="1:5" ht="22.5" customHeight="1" x14ac:dyDescent="0.25">
      <c r="A33" s="58" t="s">
        <v>40</v>
      </c>
      <c r="B33" s="94" t="s">
        <v>144</v>
      </c>
      <c r="C33" s="59">
        <f>D33+E33</f>
        <v>13074</v>
      </c>
      <c r="D33" s="59">
        <v>13074</v>
      </c>
      <c r="E33" s="148"/>
    </row>
    <row r="34" spans="1:5" s="25" customFormat="1" ht="22.5" customHeight="1" x14ac:dyDescent="0.25">
      <c r="A34" s="53" t="s">
        <v>8</v>
      </c>
      <c r="B34" s="102" t="s">
        <v>49</v>
      </c>
      <c r="C34" s="60">
        <f>SUM(C35:C54)</f>
        <v>279170</v>
      </c>
      <c r="D34" s="60">
        <f>SUM(D35:D54)</f>
        <v>279170</v>
      </c>
      <c r="E34" s="147">
        <f>SUM(E35:E52)</f>
        <v>0</v>
      </c>
    </row>
    <row r="35" spans="1:5" ht="22.5" customHeight="1" x14ac:dyDescent="0.25">
      <c r="A35" s="58" t="s">
        <v>40</v>
      </c>
      <c r="B35" s="94" t="s">
        <v>145</v>
      </c>
      <c r="C35" s="59">
        <f t="shared" ref="C35:C54" si="1">D35+E35</f>
        <v>151766</v>
      </c>
      <c r="D35" s="69">
        <f>'MAU 81'!C24</f>
        <v>151766</v>
      </c>
      <c r="E35" s="148"/>
    </row>
    <row r="36" spans="1:5" ht="22.5" customHeight="1" x14ac:dyDescent="0.25">
      <c r="A36" s="58" t="s">
        <v>40</v>
      </c>
      <c r="B36" s="94" t="s">
        <v>235</v>
      </c>
      <c r="C36" s="59">
        <f t="shared" si="1"/>
        <v>2300</v>
      </c>
      <c r="D36" s="59">
        <v>2300</v>
      </c>
      <c r="E36" s="148"/>
    </row>
    <row r="37" spans="1:5" ht="22.5" customHeight="1" x14ac:dyDescent="0.25">
      <c r="A37" s="58" t="s">
        <v>40</v>
      </c>
      <c r="B37" s="94" t="s">
        <v>242</v>
      </c>
      <c r="C37" s="59">
        <f t="shared" si="1"/>
        <v>0</v>
      </c>
      <c r="D37" s="148">
        <v>0</v>
      </c>
      <c r="E37" s="148"/>
    </row>
    <row r="38" spans="1:5" ht="22.5" customHeight="1" x14ac:dyDescent="0.25">
      <c r="A38" s="58" t="s">
        <v>40</v>
      </c>
      <c r="B38" s="106" t="s">
        <v>146</v>
      </c>
      <c r="C38" s="59">
        <f t="shared" si="1"/>
        <v>320</v>
      </c>
      <c r="D38" s="59">
        <v>320</v>
      </c>
      <c r="E38" s="148"/>
    </row>
    <row r="39" spans="1:5" ht="37.5" customHeight="1" x14ac:dyDescent="0.25">
      <c r="A39" s="58" t="s">
        <v>40</v>
      </c>
      <c r="B39" s="107" t="s">
        <v>148</v>
      </c>
      <c r="C39" s="59">
        <f t="shared" si="1"/>
        <v>165</v>
      </c>
      <c r="D39" s="59">
        <v>165</v>
      </c>
      <c r="E39" s="148"/>
    </row>
    <row r="40" spans="1:5" ht="37.5" customHeight="1" x14ac:dyDescent="0.25">
      <c r="A40" s="58" t="s">
        <v>40</v>
      </c>
      <c r="B40" s="107" t="s">
        <v>283</v>
      </c>
      <c r="C40" s="59">
        <f t="shared" si="1"/>
        <v>6637</v>
      </c>
      <c r="D40" s="59">
        <v>6637</v>
      </c>
      <c r="E40" s="148"/>
    </row>
    <row r="41" spans="1:5" ht="22.5" customHeight="1" x14ac:dyDescent="0.25">
      <c r="A41" s="58" t="s">
        <v>40</v>
      </c>
      <c r="B41" s="106" t="s">
        <v>236</v>
      </c>
      <c r="C41" s="59">
        <f t="shared" si="1"/>
        <v>11275</v>
      </c>
      <c r="D41" s="59">
        <v>11275</v>
      </c>
      <c r="E41" s="148"/>
    </row>
    <row r="42" spans="1:5" ht="22.5" customHeight="1" x14ac:dyDescent="0.25">
      <c r="A42" s="58" t="s">
        <v>40</v>
      </c>
      <c r="B42" s="106" t="s">
        <v>237</v>
      </c>
      <c r="C42" s="59">
        <f t="shared" si="1"/>
        <v>3637</v>
      </c>
      <c r="D42" s="59">
        <v>3637</v>
      </c>
      <c r="E42" s="148"/>
    </row>
    <row r="43" spans="1:5" ht="47.25" x14ac:dyDescent="0.25">
      <c r="A43" s="58" t="s">
        <v>40</v>
      </c>
      <c r="B43" s="108" t="s">
        <v>252</v>
      </c>
      <c r="C43" s="153">
        <f t="shared" si="1"/>
        <v>76000</v>
      </c>
      <c r="D43" s="153">
        <v>76000</v>
      </c>
      <c r="E43" s="153"/>
    </row>
    <row r="44" spans="1:5" x14ac:dyDescent="0.25">
      <c r="A44" s="58" t="s">
        <v>40</v>
      </c>
      <c r="B44" s="108" t="s">
        <v>253</v>
      </c>
      <c r="C44" s="59">
        <f t="shared" si="1"/>
        <v>160</v>
      </c>
      <c r="D44" s="59">
        <v>160</v>
      </c>
      <c r="E44" s="148"/>
    </row>
    <row r="45" spans="1:5" x14ac:dyDescent="0.25">
      <c r="A45" s="58" t="s">
        <v>40</v>
      </c>
      <c r="B45" s="108" t="s">
        <v>254</v>
      </c>
      <c r="C45" s="59">
        <f t="shared" si="1"/>
        <v>682</v>
      </c>
      <c r="D45" s="59">
        <v>682</v>
      </c>
      <c r="E45" s="148"/>
    </row>
    <row r="46" spans="1:5" x14ac:dyDescent="0.25">
      <c r="A46" s="58" t="s">
        <v>40</v>
      </c>
      <c r="B46" s="108" t="s">
        <v>227</v>
      </c>
      <c r="C46" s="59">
        <f t="shared" si="1"/>
        <v>1171</v>
      </c>
      <c r="D46" s="59">
        <v>1171</v>
      </c>
      <c r="E46" s="148"/>
    </row>
    <row r="47" spans="1:5" x14ac:dyDescent="0.25">
      <c r="A47" s="58" t="s">
        <v>40</v>
      </c>
      <c r="B47" s="108" t="s">
        <v>241</v>
      </c>
      <c r="C47" s="59">
        <f t="shared" si="1"/>
        <v>9355</v>
      </c>
      <c r="D47" s="59">
        <v>9355</v>
      </c>
      <c r="E47" s="148"/>
    </row>
    <row r="48" spans="1:5" x14ac:dyDescent="0.25">
      <c r="A48" s="58" t="s">
        <v>40</v>
      </c>
      <c r="B48" s="108" t="s">
        <v>147</v>
      </c>
      <c r="C48" s="59">
        <f t="shared" si="1"/>
        <v>2464</v>
      </c>
      <c r="D48" s="59">
        <v>2464</v>
      </c>
      <c r="E48" s="148"/>
    </row>
    <row r="49" spans="1:5" x14ac:dyDescent="0.25">
      <c r="A49" s="58" t="s">
        <v>40</v>
      </c>
      <c r="B49" s="107" t="s">
        <v>230</v>
      </c>
      <c r="C49" s="59">
        <f t="shared" si="1"/>
        <v>4700</v>
      </c>
      <c r="D49" s="59">
        <v>4700</v>
      </c>
      <c r="E49" s="148"/>
    </row>
    <row r="50" spans="1:5" x14ac:dyDescent="0.25">
      <c r="A50" s="58" t="s">
        <v>40</v>
      </c>
      <c r="B50" s="107" t="s">
        <v>231</v>
      </c>
      <c r="C50" s="59">
        <f t="shared" si="1"/>
        <v>1920</v>
      </c>
      <c r="D50" s="59">
        <v>1920</v>
      </c>
      <c r="E50" s="148"/>
    </row>
    <row r="51" spans="1:5" x14ac:dyDescent="0.25">
      <c r="A51" s="58" t="s">
        <v>40</v>
      </c>
      <c r="B51" s="107" t="s">
        <v>232</v>
      </c>
      <c r="C51" s="59">
        <f t="shared" si="1"/>
        <v>163</v>
      </c>
      <c r="D51" s="59">
        <v>163</v>
      </c>
      <c r="E51" s="148"/>
    </row>
    <row r="52" spans="1:5" x14ac:dyDescent="0.25">
      <c r="A52" s="58" t="s">
        <v>40</v>
      </c>
      <c r="B52" s="107" t="s">
        <v>233</v>
      </c>
      <c r="C52" s="59">
        <f t="shared" si="1"/>
        <v>193</v>
      </c>
      <c r="D52" s="59">
        <v>193</v>
      </c>
      <c r="E52" s="148"/>
    </row>
    <row r="53" spans="1:5" x14ac:dyDescent="0.25">
      <c r="A53" s="58" t="s">
        <v>40</v>
      </c>
      <c r="B53" s="107" t="s">
        <v>281</v>
      </c>
      <c r="C53" s="59">
        <f t="shared" ref="C53" si="2">D53+E53</f>
        <v>424</v>
      </c>
      <c r="D53" s="59">
        <v>424</v>
      </c>
      <c r="E53" s="148"/>
    </row>
    <row r="54" spans="1:5" x14ac:dyDescent="0.25">
      <c r="A54" s="58" t="s">
        <v>40</v>
      </c>
      <c r="B54" s="107" t="s">
        <v>282</v>
      </c>
      <c r="C54" s="59">
        <f t="shared" si="1"/>
        <v>5838</v>
      </c>
      <c r="D54" s="59">
        <v>5838</v>
      </c>
      <c r="E54" s="148"/>
    </row>
    <row r="55" spans="1:5" s="25" customFormat="1" x14ac:dyDescent="0.25">
      <c r="A55" s="53" t="s">
        <v>102</v>
      </c>
      <c r="B55" s="102" t="s">
        <v>103</v>
      </c>
      <c r="C55" s="60"/>
      <c r="D55" s="147"/>
      <c r="E55" s="147"/>
    </row>
  </sheetData>
  <mergeCells count="7">
    <mergeCell ref="D1:E1"/>
    <mergeCell ref="A2:E2"/>
    <mergeCell ref="D5:E5"/>
    <mergeCell ref="B5:B6"/>
    <mergeCell ref="C5:C6"/>
    <mergeCell ref="A5:A6"/>
    <mergeCell ref="A3:E3"/>
  </mergeCells>
  <phoneticPr fontId="3" type="noConversion"/>
  <printOptions horizontalCentered="1"/>
  <pageMargins left="0.2" right="0.2" top="0.35" bottom="0.63" header="0.17" footer="0.32"/>
  <pageSetup paperSize="9" scale="85" orientation="portrait" r:id="rId1"/>
  <headerFooter alignWithMargins="0">
    <oddFooter>&amp;F&amp;RPage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5"/>
  <sheetViews>
    <sheetView zoomScale="130" zoomScaleNormal="130" workbookViewId="0">
      <selection activeCell="C11" sqref="C11"/>
    </sheetView>
  </sheetViews>
  <sheetFormatPr defaultRowHeight="15.75" x14ac:dyDescent="0.25"/>
  <cols>
    <col min="1" max="1" width="5.625" style="6" customWidth="1"/>
    <col min="2" max="2" width="58.25" style="4" customWidth="1"/>
    <col min="3" max="3" width="27.625" style="1" customWidth="1"/>
    <col min="4" max="4" width="10.875" style="4" customWidth="1"/>
    <col min="5" max="16384" width="9" style="4"/>
  </cols>
  <sheetData>
    <row r="1" spans="1:4" ht="16.5" x14ac:dyDescent="0.25">
      <c r="A1" s="36"/>
      <c r="B1" s="8"/>
      <c r="C1" s="160" t="s">
        <v>104</v>
      </c>
    </row>
    <row r="2" spans="1:4" ht="21.75" customHeight="1" x14ac:dyDescent="0.3">
      <c r="A2" s="177" t="s">
        <v>273</v>
      </c>
      <c r="B2" s="177"/>
      <c r="C2" s="177"/>
    </row>
    <row r="3" spans="1:4" ht="21" customHeight="1" x14ac:dyDescent="0.3">
      <c r="A3" s="181" t="str">
        <f>'MAU 81'!A3:C3</f>
        <v>(Kèm theo Quyết định số:          /QĐ-UBND ngày       /12/2023 của UBND huyện Phụng Hiệp)</v>
      </c>
      <c r="B3" s="181"/>
      <c r="C3" s="181"/>
    </row>
    <row r="4" spans="1:4" ht="21.75" customHeight="1" x14ac:dyDescent="0.25">
      <c r="C4" s="5" t="s">
        <v>20</v>
      </c>
    </row>
    <row r="5" spans="1:4" s="29" customFormat="1" ht="23.25" customHeight="1" x14ac:dyDescent="0.25">
      <c r="A5" s="35" t="s">
        <v>0</v>
      </c>
      <c r="B5" s="35" t="s">
        <v>63</v>
      </c>
      <c r="C5" s="18" t="s">
        <v>105</v>
      </c>
    </row>
    <row r="6" spans="1:4" s="6" customFormat="1" ht="20.25" customHeight="1" x14ac:dyDescent="0.25">
      <c r="A6" s="53"/>
      <c r="B6" s="53" t="s">
        <v>44</v>
      </c>
      <c r="C6" s="70">
        <f>C7+C8+C45</f>
        <v>764162</v>
      </c>
      <c r="D6" s="155"/>
    </row>
    <row r="7" spans="1:4" s="25" customFormat="1" ht="20.25" customHeight="1" x14ac:dyDescent="0.25">
      <c r="A7" s="92" t="s">
        <v>14</v>
      </c>
      <c r="B7" s="56" t="s">
        <v>106</v>
      </c>
      <c r="C7" s="60">
        <f>'MAU 82'!C18</f>
        <v>86851</v>
      </c>
    </row>
    <row r="8" spans="1:4" s="25" customFormat="1" ht="20.25" customHeight="1" x14ac:dyDescent="0.25">
      <c r="A8" s="53" t="s">
        <v>15</v>
      </c>
      <c r="B8" s="102" t="s">
        <v>107</v>
      </c>
      <c r="C8" s="60">
        <f>C10+C24+C42+C43+C44</f>
        <v>677311</v>
      </c>
      <c r="D8" s="161"/>
    </row>
    <row r="9" spans="1:4" ht="20.25" customHeight="1" x14ac:dyDescent="0.25">
      <c r="A9" s="58"/>
      <c r="B9" s="109" t="s">
        <v>99</v>
      </c>
      <c r="C9" s="59"/>
    </row>
    <row r="10" spans="1:4" s="25" customFormat="1" ht="20.25" customHeight="1" x14ac:dyDescent="0.25">
      <c r="A10" s="53" t="s">
        <v>1</v>
      </c>
      <c r="B10" s="102" t="s">
        <v>31</v>
      </c>
      <c r="C10" s="60">
        <f>C11+C23</f>
        <v>43388</v>
      </c>
      <c r="D10" s="161"/>
    </row>
    <row r="11" spans="1:4" ht="20.25" customHeight="1" x14ac:dyDescent="0.25">
      <c r="A11" s="52">
        <v>1</v>
      </c>
      <c r="B11" s="93" t="s">
        <v>92</v>
      </c>
      <c r="C11" s="59">
        <v>23245</v>
      </c>
    </row>
    <row r="12" spans="1:4" ht="20.25" customHeight="1" x14ac:dyDescent="0.25">
      <c r="A12" s="52"/>
      <c r="B12" s="109" t="s">
        <v>99</v>
      </c>
      <c r="C12" s="59"/>
    </row>
    <row r="13" spans="1:4" ht="20.25" customHeight="1" x14ac:dyDescent="0.25">
      <c r="A13" s="58" t="s">
        <v>155</v>
      </c>
      <c r="B13" s="109" t="s">
        <v>246</v>
      </c>
      <c r="C13" s="59">
        <f>'MAU 84'!D12</f>
        <v>0</v>
      </c>
    </row>
    <row r="14" spans="1:4" ht="20.25" customHeight="1" x14ac:dyDescent="0.25">
      <c r="A14" s="58" t="s">
        <v>156</v>
      </c>
      <c r="B14" s="109" t="s">
        <v>151</v>
      </c>
      <c r="C14" s="59">
        <f>'MAU 84'!D15</f>
        <v>0</v>
      </c>
    </row>
    <row r="15" spans="1:4" ht="20.25" customHeight="1" x14ac:dyDescent="0.25">
      <c r="A15" s="58" t="s">
        <v>157</v>
      </c>
      <c r="B15" s="109" t="s">
        <v>108</v>
      </c>
      <c r="C15" s="59">
        <f>'MAU 84'!D14</f>
        <v>0</v>
      </c>
    </row>
    <row r="16" spans="1:4" ht="20.25" customHeight="1" x14ac:dyDescent="0.25">
      <c r="A16" s="58" t="s">
        <v>158</v>
      </c>
      <c r="B16" s="109" t="s">
        <v>109</v>
      </c>
      <c r="C16" s="59">
        <f>'MAU 84'!D13</f>
        <v>0</v>
      </c>
    </row>
    <row r="17" spans="1:4" ht="20.25" customHeight="1" x14ac:dyDescent="0.25">
      <c r="A17" s="58" t="s">
        <v>159</v>
      </c>
      <c r="B17" s="109" t="s">
        <v>110</v>
      </c>
      <c r="C17" s="59"/>
    </row>
    <row r="18" spans="1:4" ht="20.25" customHeight="1" x14ac:dyDescent="0.25">
      <c r="A18" s="58" t="s">
        <v>160</v>
      </c>
      <c r="B18" s="109" t="s">
        <v>111</v>
      </c>
      <c r="C18" s="59"/>
    </row>
    <row r="19" spans="1:4" ht="20.25" customHeight="1" x14ac:dyDescent="0.25">
      <c r="A19" s="58" t="s">
        <v>161</v>
      </c>
      <c r="B19" s="109" t="s">
        <v>112</v>
      </c>
      <c r="C19" s="59"/>
    </row>
    <row r="20" spans="1:4" ht="20.25" customHeight="1" x14ac:dyDescent="0.25">
      <c r="A20" s="58" t="s">
        <v>162</v>
      </c>
      <c r="B20" s="109" t="s">
        <v>113</v>
      </c>
      <c r="C20" s="59"/>
    </row>
    <row r="21" spans="1:4" ht="20.25" customHeight="1" x14ac:dyDescent="0.25">
      <c r="A21" s="58" t="s">
        <v>163</v>
      </c>
      <c r="B21" s="109" t="s">
        <v>114</v>
      </c>
      <c r="C21" s="59">
        <f>'MAU 84'!D16</f>
        <v>0</v>
      </c>
      <c r="D21" s="4" t="s">
        <v>287</v>
      </c>
    </row>
    <row r="22" spans="1:4" ht="20.25" customHeight="1" x14ac:dyDescent="0.25">
      <c r="A22" s="58" t="s">
        <v>164</v>
      </c>
      <c r="B22" s="109" t="s">
        <v>115</v>
      </c>
      <c r="C22" s="59"/>
    </row>
    <row r="23" spans="1:4" ht="20.25" customHeight="1" x14ac:dyDescent="0.25">
      <c r="A23" s="52">
        <v>2</v>
      </c>
      <c r="B23" s="109" t="s">
        <v>98</v>
      </c>
      <c r="C23" s="59">
        <v>20143</v>
      </c>
    </row>
    <row r="24" spans="1:4" s="25" customFormat="1" ht="20.25" customHeight="1" x14ac:dyDescent="0.25">
      <c r="A24" s="53" t="s">
        <v>8</v>
      </c>
      <c r="B24" s="102" t="s">
        <v>32</v>
      </c>
      <c r="C24" s="60">
        <f>SUM(C26:C41)</f>
        <v>590048</v>
      </c>
      <c r="D24" s="161"/>
    </row>
    <row r="25" spans="1:4" ht="20.25" customHeight="1" x14ac:dyDescent="0.25">
      <c r="A25" s="52"/>
      <c r="B25" s="109" t="s">
        <v>99</v>
      </c>
      <c r="C25" s="59"/>
    </row>
    <row r="26" spans="1:4" ht="20.25" customHeight="1" x14ac:dyDescent="0.25">
      <c r="A26" s="52" t="s">
        <v>4</v>
      </c>
      <c r="B26" s="109" t="s">
        <v>246</v>
      </c>
      <c r="C26" s="59">
        <f>307129+7430+23097</f>
        <v>337656</v>
      </c>
    </row>
    <row r="27" spans="1:4" s="25" customFormat="1" ht="20.25" customHeight="1" x14ac:dyDescent="0.25">
      <c r="A27" s="52" t="s">
        <v>3</v>
      </c>
      <c r="B27" s="109" t="s">
        <v>94</v>
      </c>
      <c r="C27" s="59">
        <v>560</v>
      </c>
    </row>
    <row r="28" spans="1:4" s="25" customFormat="1" ht="20.25" customHeight="1" x14ac:dyDescent="0.25">
      <c r="A28" s="52" t="s">
        <v>16</v>
      </c>
      <c r="B28" s="109" t="s">
        <v>108</v>
      </c>
      <c r="C28" s="59"/>
    </row>
    <row r="29" spans="1:4" x14ac:dyDescent="0.25">
      <c r="A29" s="52" t="s">
        <v>2</v>
      </c>
      <c r="B29" s="109" t="s">
        <v>152</v>
      </c>
      <c r="C29" s="59">
        <v>3258</v>
      </c>
    </row>
    <row r="30" spans="1:4" x14ac:dyDescent="0.25">
      <c r="A30" s="52" t="s">
        <v>5</v>
      </c>
      <c r="B30" s="109" t="s">
        <v>110</v>
      </c>
      <c r="C30" s="59"/>
    </row>
    <row r="31" spans="1:4" x14ac:dyDescent="0.25">
      <c r="A31" s="52" t="s">
        <v>6</v>
      </c>
      <c r="B31" s="109" t="s">
        <v>111</v>
      </c>
      <c r="C31" s="59"/>
    </row>
    <row r="32" spans="1:4" x14ac:dyDescent="0.25">
      <c r="A32" s="52" t="s">
        <v>7</v>
      </c>
      <c r="B32" s="109" t="s">
        <v>112</v>
      </c>
      <c r="C32" s="59">
        <v>8828</v>
      </c>
    </row>
    <row r="33" spans="1:3" x14ac:dyDescent="0.25">
      <c r="A33" s="52" t="s">
        <v>17</v>
      </c>
      <c r="B33" s="109" t="s">
        <v>113</v>
      </c>
      <c r="C33" s="59">
        <v>61091</v>
      </c>
    </row>
    <row r="34" spans="1:3" x14ac:dyDescent="0.25">
      <c r="A34" s="52" t="s">
        <v>18</v>
      </c>
      <c r="B34" s="109" t="s">
        <v>114</v>
      </c>
      <c r="C34" s="59">
        <v>35817</v>
      </c>
    </row>
    <row r="35" spans="1:3" x14ac:dyDescent="0.25">
      <c r="A35" s="52" t="s">
        <v>21</v>
      </c>
      <c r="B35" s="109" t="s">
        <v>115</v>
      </c>
      <c r="C35" s="59">
        <v>89539</v>
      </c>
    </row>
    <row r="36" spans="1:3" x14ac:dyDescent="0.25">
      <c r="A36" s="52" t="s">
        <v>22</v>
      </c>
      <c r="B36" s="109" t="s">
        <v>153</v>
      </c>
      <c r="C36" s="59">
        <v>5572</v>
      </c>
    </row>
    <row r="37" spans="1:3" x14ac:dyDescent="0.25">
      <c r="A37" s="52" t="s">
        <v>23</v>
      </c>
      <c r="B37" s="109" t="s">
        <v>228</v>
      </c>
      <c r="C37" s="59">
        <v>2247</v>
      </c>
    </row>
    <row r="38" spans="1:3" x14ac:dyDescent="0.25">
      <c r="A38" s="52" t="s">
        <v>24</v>
      </c>
      <c r="B38" s="109" t="s">
        <v>238</v>
      </c>
      <c r="C38" s="59">
        <v>3106</v>
      </c>
    </row>
    <row r="39" spans="1:3" ht="35.25" customHeight="1" x14ac:dyDescent="0.25">
      <c r="A39" s="159" t="s">
        <v>25</v>
      </c>
      <c r="B39" s="110" t="s">
        <v>247</v>
      </c>
      <c r="C39" s="153">
        <v>500</v>
      </c>
    </row>
    <row r="40" spans="1:3" x14ac:dyDescent="0.25">
      <c r="A40" s="52" t="s">
        <v>26</v>
      </c>
      <c r="B40" s="110" t="s">
        <v>255</v>
      </c>
      <c r="C40" s="59">
        <v>2247</v>
      </c>
    </row>
    <row r="41" spans="1:3" x14ac:dyDescent="0.25">
      <c r="A41" s="52" t="s">
        <v>27</v>
      </c>
      <c r="B41" s="109" t="s">
        <v>154</v>
      </c>
      <c r="C41" s="157">
        <f>22068+17559</f>
        <v>39627</v>
      </c>
    </row>
    <row r="42" spans="1:3" s="25" customFormat="1" x14ac:dyDescent="0.25">
      <c r="A42" s="53" t="s">
        <v>13</v>
      </c>
      <c r="B42" s="111" t="s">
        <v>46</v>
      </c>
      <c r="C42" s="60">
        <f>'MAU 81'!C20</f>
        <v>13883</v>
      </c>
    </row>
    <row r="43" spans="1:3" s="25" customFormat="1" x14ac:dyDescent="0.25">
      <c r="A43" s="53" t="s">
        <v>19</v>
      </c>
      <c r="B43" s="111" t="s">
        <v>256</v>
      </c>
      <c r="C43" s="162">
        <f>13074+8742+'MAU 84'!D36</f>
        <v>24116</v>
      </c>
    </row>
    <row r="44" spans="1:3" s="25" customFormat="1" x14ac:dyDescent="0.25">
      <c r="A44" s="53" t="s">
        <v>248</v>
      </c>
      <c r="B44" s="111" t="s">
        <v>249</v>
      </c>
      <c r="C44" s="60">
        <f>'MAU 81'!C21</f>
        <v>5876</v>
      </c>
    </row>
    <row r="45" spans="1:3" s="25" customFormat="1" x14ac:dyDescent="0.25">
      <c r="A45" s="53" t="s">
        <v>102</v>
      </c>
      <c r="B45" s="111" t="s">
        <v>103</v>
      </c>
      <c r="C45" s="60"/>
    </row>
  </sheetData>
  <mergeCells count="2">
    <mergeCell ref="A2:C2"/>
    <mergeCell ref="A3:C3"/>
  </mergeCells>
  <phoneticPr fontId="3" type="noConversion"/>
  <printOptions horizontalCentered="1"/>
  <pageMargins left="0" right="0" top="0.35433070866141736" bottom="0.39370078740157483" header="0.15748031496062992" footer="0.23622047244094491"/>
  <pageSetup paperSize="9" scale="90" orientation="portrait" r:id="rId1"/>
  <headerFooter alignWithMargins="0">
    <oddFooter>&amp;F&amp;RPage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7"/>
  <sheetViews>
    <sheetView topLeftCell="A16" workbookViewId="0">
      <selection activeCell="C8" sqref="C8"/>
    </sheetView>
  </sheetViews>
  <sheetFormatPr defaultColWidth="8.75" defaultRowHeight="15.75" x14ac:dyDescent="0.25"/>
  <cols>
    <col min="1" max="1" width="5.625" style="6" customWidth="1"/>
    <col min="2" max="2" width="36.5" style="4" customWidth="1"/>
    <col min="3" max="3" width="12.125" style="4" customWidth="1"/>
    <col min="4" max="4" width="10.875" style="4" customWidth="1"/>
    <col min="5" max="5" width="9.375" style="4" customWidth="1"/>
    <col min="6" max="6" width="9.75" style="4" customWidth="1"/>
    <col min="7" max="7" width="9.25" style="4" customWidth="1"/>
    <col min="8" max="8" width="8.875" style="4" customWidth="1"/>
    <col min="9" max="9" width="8.375" style="4" customWidth="1"/>
    <col min="10" max="10" width="8.75" style="4"/>
    <col min="11" max="11" width="10.875" style="4" customWidth="1"/>
    <col min="12" max="12" width="9.125" style="4" customWidth="1"/>
    <col min="13" max="15" width="10.875" style="4" customWidth="1"/>
    <col min="16" max="16384" width="8.75" style="4"/>
  </cols>
  <sheetData>
    <row r="1" spans="1:15" s="22" customFormat="1" ht="18.75" x14ac:dyDescent="0.3">
      <c r="A1" s="26"/>
      <c r="M1" s="188" t="s">
        <v>130</v>
      </c>
      <c r="N1" s="188"/>
      <c r="O1" s="188"/>
    </row>
    <row r="2" spans="1:15" s="3" customFormat="1" ht="40.5" customHeight="1" x14ac:dyDescent="0.3">
      <c r="A2" s="186" t="s">
        <v>274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1:15" s="22" customFormat="1" ht="18.75" x14ac:dyDescent="0.3">
      <c r="A3" s="181" t="str">
        <f>'MAU 81'!A3:C3</f>
        <v>(Kèm theo Quyết định số:          /QĐ-UBND ngày       /12/2023 của UBND huyện Phụng Hiệp)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1:15" s="22" customFormat="1" ht="18.75" x14ac:dyDescent="0.3">
      <c r="A4" s="26"/>
      <c r="C4" s="61"/>
      <c r="M4" s="189" t="s">
        <v>140</v>
      </c>
      <c r="N4" s="189"/>
      <c r="O4" s="189"/>
    </row>
    <row r="5" spans="1:15" x14ac:dyDescent="0.25">
      <c r="A5" s="187" t="s">
        <v>0</v>
      </c>
      <c r="B5" s="187" t="s">
        <v>116</v>
      </c>
      <c r="C5" s="190" t="s">
        <v>117</v>
      </c>
      <c r="D5" s="193" t="s">
        <v>118</v>
      </c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</row>
    <row r="6" spans="1:15" s="38" customFormat="1" ht="35.25" customHeight="1" x14ac:dyDescent="0.25">
      <c r="A6" s="187"/>
      <c r="B6" s="187"/>
      <c r="C6" s="191"/>
      <c r="D6" s="194" t="s">
        <v>119</v>
      </c>
      <c r="E6" s="194" t="s">
        <v>120</v>
      </c>
      <c r="F6" s="194" t="s">
        <v>121</v>
      </c>
      <c r="G6" s="194" t="s">
        <v>122</v>
      </c>
      <c r="H6" s="194" t="s">
        <v>168</v>
      </c>
      <c r="I6" s="194" t="s">
        <v>124</v>
      </c>
      <c r="J6" s="194" t="s">
        <v>239</v>
      </c>
      <c r="K6" s="194" t="s">
        <v>129</v>
      </c>
      <c r="L6" s="187" t="s">
        <v>118</v>
      </c>
      <c r="M6" s="187"/>
      <c r="N6" s="194" t="s">
        <v>128</v>
      </c>
      <c r="O6" s="194" t="s">
        <v>250</v>
      </c>
    </row>
    <row r="7" spans="1:15" s="38" customFormat="1" ht="129" customHeight="1" x14ac:dyDescent="0.25">
      <c r="A7" s="187"/>
      <c r="B7" s="187"/>
      <c r="C7" s="192"/>
      <c r="D7" s="194"/>
      <c r="E7" s="194"/>
      <c r="F7" s="194"/>
      <c r="G7" s="194"/>
      <c r="H7" s="194"/>
      <c r="I7" s="194"/>
      <c r="J7" s="194"/>
      <c r="K7" s="194"/>
      <c r="L7" s="145" t="s">
        <v>126</v>
      </c>
      <c r="M7" s="145" t="s">
        <v>127</v>
      </c>
      <c r="N7" s="194"/>
      <c r="O7" s="194"/>
    </row>
    <row r="8" spans="1:15" x14ac:dyDescent="0.25">
      <c r="A8" s="58" t="s">
        <v>14</v>
      </c>
      <c r="B8" s="58" t="s">
        <v>15</v>
      </c>
      <c r="C8" s="52" t="s">
        <v>4</v>
      </c>
      <c r="D8" s="52" t="s">
        <v>3</v>
      </c>
      <c r="E8" s="52" t="s">
        <v>16</v>
      </c>
      <c r="F8" s="52" t="s">
        <v>2</v>
      </c>
      <c r="G8" s="52" t="s">
        <v>5</v>
      </c>
      <c r="H8" s="52" t="s">
        <v>6</v>
      </c>
      <c r="I8" s="52" t="s">
        <v>7</v>
      </c>
      <c r="J8" s="52" t="s">
        <v>17</v>
      </c>
      <c r="K8" s="52" t="s">
        <v>18</v>
      </c>
      <c r="L8" s="52" t="s">
        <v>21</v>
      </c>
      <c r="M8" s="52" t="s">
        <v>22</v>
      </c>
      <c r="N8" s="52" t="s">
        <v>23</v>
      </c>
      <c r="O8" s="52" t="s">
        <v>24</v>
      </c>
    </row>
    <row r="9" spans="1:15" s="25" customFormat="1" x14ac:dyDescent="0.25">
      <c r="A9" s="146"/>
      <c r="B9" s="146" t="s">
        <v>167</v>
      </c>
      <c r="C9" s="54">
        <f>C10</f>
        <v>65204</v>
      </c>
      <c r="D9" s="54">
        <f t="shared" ref="D9:O9" si="0">D10</f>
        <v>8233</v>
      </c>
      <c r="E9" s="54">
        <f t="shared" si="0"/>
        <v>0</v>
      </c>
      <c r="F9" s="54">
        <f t="shared" si="0"/>
        <v>0</v>
      </c>
      <c r="G9" s="54">
        <f t="shared" si="0"/>
        <v>6841</v>
      </c>
      <c r="H9" s="54">
        <f t="shared" si="0"/>
        <v>0</v>
      </c>
      <c r="I9" s="54">
        <f t="shared" si="0"/>
        <v>0</v>
      </c>
      <c r="J9" s="54">
        <f t="shared" si="0"/>
        <v>0</v>
      </c>
      <c r="K9" s="54">
        <f t="shared" si="0"/>
        <v>13585</v>
      </c>
      <c r="L9" s="54">
        <f t="shared" si="0"/>
        <v>13585</v>
      </c>
      <c r="M9" s="54">
        <f t="shared" si="0"/>
        <v>0</v>
      </c>
      <c r="N9" s="54">
        <f t="shared" si="0"/>
        <v>1860</v>
      </c>
      <c r="O9" s="54">
        <f t="shared" si="0"/>
        <v>34685</v>
      </c>
    </row>
    <row r="10" spans="1:15" s="25" customFormat="1" x14ac:dyDescent="0.25">
      <c r="A10" s="55" t="s">
        <v>4</v>
      </c>
      <c r="B10" s="56" t="s">
        <v>165</v>
      </c>
      <c r="C10" s="57">
        <f t="shared" ref="C10:O10" si="1">SUM(C11:C27)</f>
        <v>65204</v>
      </c>
      <c r="D10" s="57">
        <f t="shared" si="1"/>
        <v>8233</v>
      </c>
      <c r="E10" s="57">
        <f t="shared" si="1"/>
        <v>0</v>
      </c>
      <c r="F10" s="57">
        <f t="shared" si="1"/>
        <v>0</v>
      </c>
      <c r="G10" s="57">
        <f t="shared" si="1"/>
        <v>6841</v>
      </c>
      <c r="H10" s="57">
        <f t="shared" si="1"/>
        <v>0</v>
      </c>
      <c r="I10" s="57">
        <f t="shared" si="1"/>
        <v>0</v>
      </c>
      <c r="J10" s="57">
        <f t="shared" si="1"/>
        <v>0</v>
      </c>
      <c r="K10" s="57">
        <f t="shared" si="1"/>
        <v>13585</v>
      </c>
      <c r="L10" s="57">
        <f t="shared" si="1"/>
        <v>13585</v>
      </c>
      <c r="M10" s="57">
        <f t="shared" si="1"/>
        <v>0</v>
      </c>
      <c r="N10" s="57">
        <f t="shared" si="1"/>
        <v>1860</v>
      </c>
      <c r="O10" s="57">
        <f t="shared" si="1"/>
        <v>34685</v>
      </c>
    </row>
    <row r="11" spans="1:15" ht="21.75" customHeight="1" x14ac:dyDescent="0.25">
      <c r="A11" s="58"/>
      <c r="B11" s="169" t="s">
        <v>292</v>
      </c>
      <c r="C11" s="59">
        <f>SUM(D11:K11)+SUM(N11:O11)</f>
        <v>21385</v>
      </c>
      <c r="D11" s="59"/>
      <c r="E11" s="59"/>
      <c r="F11" s="59"/>
      <c r="G11" s="59"/>
      <c r="H11" s="59"/>
      <c r="I11" s="59"/>
      <c r="J11" s="59"/>
      <c r="K11" s="59">
        <f>L11+M11</f>
        <v>0</v>
      </c>
      <c r="L11" s="59"/>
      <c r="M11" s="59"/>
      <c r="N11" s="59"/>
      <c r="O11" s="59">
        <v>21385</v>
      </c>
    </row>
    <row r="12" spans="1:15" ht="31.5" x14ac:dyDescent="0.25">
      <c r="A12" s="58"/>
      <c r="B12" s="170" t="s">
        <v>293</v>
      </c>
      <c r="C12" s="59">
        <f t="shared" ref="C12:C27" si="2">SUM(D12:K12)+SUM(N12:O12)</f>
        <v>1860</v>
      </c>
      <c r="D12" s="59"/>
      <c r="E12" s="59"/>
      <c r="F12" s="59"/>
      <c r="G12" s="59"/>
      <c r="H12" s="59"/>
      <c r="I12" s="59"/>
      <c r="J12" s="59"/>
      <c r="K12" s="59">
        <f t="shared" ref="K12:K27" si="3">L12+M12</f>
        <v>0</v>
      </c>
      <c r="L12" s="59"/>
      <c r="M12" s="59"/>
      <c r="N12" s="59">
        <v>1860</v>
      </c>
      <c r="O12" s="59"/>
    </row>
    <row r="13" spans="1:15" ht="31.5" x14ac:dyDescent="0.25">
      <c r="A13" s="58"/>
      <c r="B13" s="171" t="s">
        <v>294</v>
      </c>
      <c r="C13" s="59">
        <f t="shared" si="2"/>
        <v>3800</v>
      </c>
      <c r="D13" s="59"/>
      <c r="E13" s="59"/>
      <c r="F13" s="59"/>
      <c r="G13" s="59"/>
      <c r="H13" s="59"/>
      <c r="I13" s="59"/>
      <c r="J13" s="59"/>
      <c r="K13" s="59">
        <f t="shared" si="3"/>
        <v>0</v>
      </c>
      <c r="L13" s="59"/>
      <c r="M13" s="59"/>
      <c r="N13" s="59"/>
      <c r="O13" s="59">
        <v>3800</v>
      </c>
    </row>
    <row r="14" spans="1:15" ht="47.25" x14ac:dyDescent="0.25">
      <c r="A14" s="58"/>
      <c r="B14" s="171" t="s">
        <v>295</v>
      </c>
      <c r="C14" s="59">
        <f t="shared" si="2"/>
        <v>3700</v>
      </c>
      <c r="D14" s="59"/>
      <c r="E14" s="59"/>
      <c r="F14" s="59"/>
      <c r="G14" s="59"/>
      <c r="H14" s="59"/>
      <c r="I14" s="59"/>
      <c r="J14" s="59"/>
      <c r="K14" s="59">
        <f t="shared" si="3"/>
        <v>0</v>
      </c>
      <c r="L14" s="59"/>
      <c r="M14" s="59"/>
      <c r="N14" s="59"/>
      <c r="O14" s="59">
        <v>3700</v>
      </c>
    </row>
    <row r="15" spans="1:15" ht="47.25" x14ac:dyDescent="0.25">
      <c r="A15" s="58"/>
      <c r="B15" s="171" t="s">
        <v>296</v>
      </c>
      <c r="C15" s="59">
        <f t="shared" si="2"/>
        <v>2400</v>
      </c>
      <c r="D15" s="59"/>
      <c r="E15" s="59"/>
      <c r="F15" s="59"/>
      <c r="G15" s="59"/>
      <c r="H15" s="59"/>
      <c r="I15" s="59"/>
      <c r="J15" s="59"/>
      <c r="K15" s="59">
        <f t="shared" si="3"/>
        <v>0</v>
      </c>
      <c r="L15" s="59"/>
      <c r="M15" s="59"/>
      <c r="N15" s="59"/>
      <c r="O15" s="59">
        <v>2400</v>
      </c>
    </row>
    <row r="16" spans="1:15" ht="47.25" x14ac:dyDescent="0.25">
      <c r="A16" s="58"/>
      <c r="B16" s="171" t="s">
        <v>297</v>
      </c>
      <c r="C16" s="59">
        <f t="shared" si="2"/>
        <v>3400</v>
      </c>
      <c r="D16" s="59"/>
      <c r="E16" s="59"/>
      <c r="F16" s="59"/>
      <c r="G16" s="59"/>
      <c r="H16" s="59"/>
      <c r="I16" s="59"/>
      <c r="J16" s="59"/>
      <c r="K16" s="59">
        <f t="shared" si="3"/>
        <v>0</v>
      </c>
      <c r="L16" s="59"/>
      <c r="M16" s="59"/>
      <c r="N16" s="59"/>
      <c r="O16" s="59">
        <v>3400</v>
      </c>
    </row>
    <row r="17" spans="1:15" ht="31.5" x14ac:dyDescent="0.25">
      <c r="A17" s="58"/>
      <c r="B17" s="169" t="s">
        <v>298</v>
      </c>
      <c r="C17" s="59">
        <f t="shared" si="2"/>
        <v>1240</v>
      </c>
      <c r="D17" s="59"/>
      <c r="E17" s="59"/>
      <c r="F17" s="59"/>
      <c r="G17" s="59">
        <v>1240</v>
      </c>
      <c r="H17" s="59"/>
      <c r="I17" s="59"/>
      <c r="J17" s="59"/>
      <c r="K17" s="59">
        <f t="shared" si="3"/>
        <v>0</v>
      </c>
      <c r="L17" s="59"/>
      <c r="M17" s="59"/>
      <c r="N17" s="59"/>
      <c r="O17" s="59"/>
    </row>
    <row r="18" spans="1:15" ht="31.5" x14ac:dyDescent="0.25">
      <c r="A18" s="58"/>
      <c r="B18" s="169" t="s">
        <v>299</v>
      </c>
      <c r="C18" s="59">
        <f t="shared" si="2"/>
        <v>1260</v>
      </c>
      <c r="D18" s="59"/>
      <c r="E18" s="59"/>
      <c r="F18" s="59"/>
      <c r="G18" s="59">
        <v>1260</v>
      </c>
      <c r="H18" s="59"/>
      <c r="I18" s="59"/>
      <c r="J18" s="59"/>
      <c r="K18" s="59">
        <f t="shared" si="3"/>
        <v>0</v>
      </c>
      <c r="L18" s="59"/>
      <c r="M18" s="59"/>
      <c r="N18" s="59"/>
      <c r="O18" s="59"/>
    </row>
    <row r="19" spans="1:15" ht="31.5" x14ac:dyDescent="0.25">
      <c r="A19" s="58"/>
      <c r="B19" s="169" t="s">
        <v>300</v>
      </c>
      <c r="C19" s="59">
        <f t="shared" si="2"/>
        <v>4343</v>
      </c>
      <c r="D19" s="59"/>
      <c r="E19" s="59"/>
      <c r="F19" s="59"/>
      <c r="G19" s="59"/>
      <c r="H19" s="59"/>
      <c r="I19" s="59"/>
      <c r="J19" s="59"/>
      <c r="K19" s="59">
        <f t="shared" si="3"/>
        <v>4343</v>
      </c>
      <c r="L19" s="59">
        <v>4343</v>
      </c>
      <c r="M19" s="59"/>
      <c r="N19" s="59"/>
      <c r="O19" s="59"/>
    </row>
    <row r="20" spans="1:15" ht="35.25" customHeight="1" x14ac:dyDescent="0.25">
      <c r="A20" s="58"/>
      <c r="B20" s="173" t="s">
        <v>302</v>
      </c>
      <c r="C20" s="59">
        <f t="shared" si="2"/>
        <v>500</v>
      </c>
      <c r="D20" s="59"/>
      <c r="E20" s="59"/>
      <c r="F20" s="59"/>
      <c r="G20" s="59"/>
      <c r="H20" s="59"/>
      <c r="I20" s="59"/>
      <c r="J20" s="59"/>
      <c r="K20" s="59">
        <f t="shared" si="3"/>
        <v>500</v>
      </c>
      <c r="L20" s="59">
        <v>500</v>
      </c>
      <c r="M20" s="59"/>
      <c r="N20" s="59"/>
      <c r="O20" s="59"/>
    </row>
    <row r="21" spans="1:15" x14ac:dyDescent="0.25">
      <c r="A21" s="58"/>
      <c r="B21" s="174" t="s">
        <v>257</v>
      </c>
      <c r="C21" s="59">
        <f t="shared" si="2"/>
        <v>4800</v>
      </c>
      <c r="D21" s="59">
        <v>4800</v>
      </c>
      <c r="E21" s="59"/>
      <c r="F21" s="59"/>
      <c r="G21" s="59"/>
      <c r="H21" s="59"/>
      <c r="I21" s="59"/>
      <c r="J21" s="59"/>
      <c r="K21" s="59">
        <f t="shared" si="3"/>
        <v>0</v>
      </c>
      <c r="L21" s="59"/>
      <c r="M21" s="59"/>
      <c r="N21" s="59"/>
      <c r="O21" s="59"/>
    </row>
    <row r="22" spans="1:15" x14ac:dyDescent="0.25">
      <c r="A22" s="58"/>
      <c r="B22" s="174" t="s">
        <v>258</v>
      </c>
      <c r="C22" s="59">
        <f t="shared" si="2"/>
        <v>3341</v>
      </c>
      <c r="D22" s="59"/>
      <c r="E22" s="59"/>
      <c r="F22" s="59"/>
      <c r="G22" s="59">
        <v>3341</v>
      </c>
      <c r="H22" s="59"/>
      <c r="I22" s="59"/>
      <c r="J22" s="59"/>
      <c r="K22" s="59">
        <f t="shared" si="3"/>
        <v>0</v>
      </c>
      <c r="L22" s="59"/>
      <c r="M22" s="59"/>
      <c r="N22" s="59"/>
      <c r="O22" s="59"/>
    </row>
    <row r="23" spans="1:15" x14ac:dyDescent="0.25">
      <c r="A23" s="58"/>
      <c r="B23" s="174" t="s">
        <v>259</v>
      </c>
      <c r="C23" s="59">
        <f t="shared" si="2"/>
        <v>2894</v>
      </c>
      <c r="D23" s="59">
        <v>2894</v>
      </c>
      <c r="E23" s="59"/>
      <c r="F23" s="59"/>
      <c r="G23" s="59"/>
      <c r="H23" s="59"/>
      <c r="I23" s="59"/>
      <c r="J23" s="59"/>
      <c r="K23" s="59">
        <f t="shared" si="3"/>
        <v>0</v>
      </c>
      <c r="L23" s="59"/>
      <c r="M23" s="59"/>
      <c r="N23" s="59"/>
      <c r="O23" s="59"/>
    </row>
    <row r="24" spans="1:15" x14ac:dyDescent="0.25">
      <c r="A24" s="58"/>
      <c r="B24" s="175" t="s">
        <v>303</v>
      </c>
      <c r="C24" s="59">
        <f t="shared" si="2"/>
        <v>539</v>
      </c>
      <c r="D24" s="59">
        <v>539</v>
      </c>
      <c r="E24" s="59"/>
      <c r="F24" s="59"/>
      <c r="G24" s="59"/>
      <c r="H24" s="59"/>
      <c r="I24" s="59"/>
      <c r="J24" s="59"/>
      <c r="K24" s="59">
        <f t="shared" si="3"/>
        <v>0</v>
      </c>
      <c r="L24" s="59"/>
      <c r="M24" s="59"/>
      <c r="N24" s="59"/>
      <c r="O24" s="59"/>
    </row>
    <row r="25" spans="1:15" x14ac:dyDescent="0.25">
      <c r="A25" s="58"/>
      <c r="B25" s="176" t="s">
        <v>260</v>
      </c>
      <c r="C25" s="59">
        <f t="shared" si="2"/>
        <v>500</v>
      </c>
      <c r="D25" s="59"/>
      <c r="E25" s="59"/>
      <c r="F25" s="59"/>
      <c r="G25" s="59">
        <v>500</v>
      </c>
      <c r="H25" s="59"/>
      <c r="I25" s="59"/>
      <c r="J25" s="59"/>
      <c r="K25" s="59">
        <f t="shared" si="3"/>
        <v>0</v>
      </c>
      <c r="L25" s="59"/>
      <c r="M25" s="59"/>
      <c r="N25" s="59"/>
      <c r="O25" s="59"/>
    </row>
    <row r="26" spans="1:15" x14ac:dyDescent="0.25">
      <c r="A26" s="58"/>
      <c r="B26" s="176" t="s">
        <v>261</v>
      </c>
      <c r="C26" s="59">
        <f t="shared" si="2"/>
        <v>500</v>
      </c>
      <c r="D26" s="59"/>
      <c r="E26" s="59"/>
      <c r="F26" s="59"/>
      <c r="G26" s="59">
        <v>500</v>
      </c>
      <c r="H26" s="59"/>
      <c r="I26" s="59"/>
      <c r="J26" s="59"/>
      <c r="K26" s="59">
        <f t="shared" si="3"/>
        <v>0</v>
      </c>
      <c r="L26" s="59"/>
      <c r="M26" s="59"/>
      <c r="N26" s="59"/>
      <c r="O26" s="59"/>
    </row>
    <row r="27" spans="1:15" ht="47.25" x14ac:dyDescent="0.25">
      <c r="A27" s="58"/>
      <c r="B27" s="172" t="s">
        <v>301</v>
      </c>
      <c r="C27" s="153">
        <f t="shared" si="2"/>
        <v>8742</v>
      </c>
      <c r="D27" s="153"/>
      <c r="E27" s="153"/>
      <c r="F27" s="153"/>
      <c r="G27" s="153"/>
      <c r="H27" s="153"/>
      <c r="I27" s="153"/>
      <c r="J27" s="153"/>
      <c r="K27" s="153">
        <f t="shared" si="3"/>
        <v>8742</v>
      </c>
      <c r="L27" s="153">
        <v>8742</v>
      </c>
      <c r="M27" s="153"/>
      <c r="N27" s="153"/>
      <c r="O27" s="153"/>
    </row>
  </sheetData>
  <mergeCells count="19">
    <mergeCell ref="I6:I7"/>
    <mergeCell ref="J6:J7"/>
    <mergeCell ref="K6:K7"/>
    <mergeCell ref="M1:O1"/>
    <mergeCell ref="A2:O2"/>
    <mergeCell ref="A3:O3"/>
    <mergeCell ref="M4:O4"/>
    <mergeCell ref="A5:A7"/>
    <mergeCell ref="B5:B7"/>
    <mergeCell ref="C5:C7"/>
    <mergeCell ref="D5:O5"/>
    <mergeCell ref="D6:D7"/>
    <mergeCell ref="E6:E7"/>
    <mergeCell ref="L6:M6"/>
    <mergeCell ref="N6:N7"/>
    <mergeCell ref="O6:O7"/>
    <mergeCell ref="F6:F7"/>
    <mergeCell ref="G6:G7"/>
    <mergeCell ref="H6:H7"/>
  </mergeCells>
  <printOptions horizontalCentered="1"/>
  <pageMargins left="0.28000000000000003" right="0.16" top="0.38" bottom="0.71" header="0.24" footer="0.2"/>
  <pageSetup paperSize="9" scale="75" orientation="landscape" verticalDpi="0" r:id="rId1"/>
  <headerFooter alignWithMargins="0">
    <oddFooter>&amp;F&amp;RPage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61"/>
  <sheetViews>
    <sheetView topLeftCell="D7" zoomScale="110" zoomScaleNormal="110" workbookViewId="0">
      <selection activeCell="C23" sqref="C23:D23"/>
    </sheetView>
  </sheetViews>
  <sheetFormatPr defaultRowHeight="15.75" x14ac:dyDescent="0.25"/>
  <cols>
    <col min="1" max="1" width="5.625" style="37" customWidth="1"/>
    <col min="2" max="2" width="29.375" customWidth="1"/>
    <col min="3" max="3" width="14.625" customWidth="1"/>
    <col min="4" max="15" width="10.875" customWidth="1"/>
  </cols>
  <sheetData>
    <row r="1" spans="1:15" x14ac:dyDescent="0.25">
      <c r="M1" s="182" t="s">
        <v>131</v>
      </c>
      <c r="N1" s="182"/>
      <c r="O1" s="182"/>
    </row>
    <row r="2" spans="1:15" s="3" customFormat="1" ht="40.5" customHeight="1" x14ac:dyDescent="0.3">
      <c r="A2" s="186" t="s">
        <v>275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1:15" s="22" customFormat="1" ht="21" customHeight="1" x14ac:dyDescent="0.3">
      <c r="A3" s="181" t="str">
        <f>'MAU 81'!A3:C3</f>
        <v>(Kèm theo Quyết định số:          /QĐ-UBND ngày       /12/2023 của UBND huyện Phụng Hiệp)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1:15" s="22" customFormat="1" ht="18.75" x14ac:dyDescent="0.3">
      <c r="A4" s="26"/>
      <c r="C4" s="61"/>
      <c r="E4" s="61"/>
      <c r="M4" s="195" t="s">
        <v>140</v>
      </c>
      <c r="N4" s="195"/>
      <c r="O4" s="195"/>
    </row>
    <row r="5" spans="1:15" x14ac:dyDescent="0.25">
      <c r="A5" s="187" t="s">
        <v>0</v>
      </c>
      <c r="B5" s="187" t="s">
        <v>116</v>
      </c>
      <c r="C5" s="187" t="s">
        <v>117</v>
      </c>
      <c r="D5" s="193" t="s">
        <v>118</v>
      </c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</row>
    <row r="6" spans="1:15" s="38" customFormat="1" ht="35.25" customHeight="1" x14ac:dyDescent="0.25">
      <c r="A6" s="187"/>
      <c r="B6" s="187"/>
      <c r="C6" s="187"/>
      <c r="D6" s="194" t="s">
        <v>119</v>
      </c>
      <c r="E6" s="194" t="s">
        <v>120</v>
      </c>
      <c r="F6" s="194" t="s">
        <v>223</v>
      </c>
      <c r="G6" s="194" t="s">
        <v>190</v>
      </c>
      <c r="H6" s="194" t="s">
        <v>123</v>
      </c>
      <c r="I6" s="194" t="s">
        <v>124</v>
      </c>
      <c r="J6" s="194" t="s">
        <v>125</v>
      </c>
      <c r="K6" s="194" t="s">
        <v>129</v>
      </c>
      <c r="L6" s="187" t="s">
        <v>118</v>
      </c>
      <c r="M6" s="187"/>
      <c r="N6" s="194" t="s">
        <v>128</v>
      </c>
      <c r="O6" s="194" t="s">
        <v>267</v>
      </c>
    </row>
    <row r="7" spans="1:15" s="38" customFormat="1" ht="147" customHeight="1" x14ac:dyDescent="0.25">
      <c r="A7" s="187"/>
      <c r="B7" s="187"/>
      <c r="C7" s="187"/>
      <c r="D7" s="194"/>
      <c r="E7" s="194"/>
      <c r="F7" s="194"/>
      <c r="G7" s="194"/>
      <c r="H7" s="194"/>
      <c r="I7" s="194"/>
      <c r="J7" s="194"/>
      <c r="K7" s="194"/>
      <c r="L7" s="39" t="s">
        <v>184</v>
      </c>
      <c r="M7" s="39" t="s">
        <v>127</v>
      </c>
      <c r="N7" s="194"/>
      <c r="O7" s="194"/>
    </row>
    <row r="8" spans="1:15" s="32" customFormat="1" x14ac:dyDescent="0.25">
      <c r="A8" s="128" t="s">
        <v>14</v>
      </c>
      <c r="B8" s="128" t="s">
        <v>15</v>
      </c>
      <c r="C8" s="129" t="s">
        <v>4</v>
      </c>
      <c r="D8" s="129" t="s">
        <v>3</v>
      </c>
      <c r="E8" s="129" t="s">
        <v>16</v>
      </c>
      <c r="F8" s="129" t="s">
        <v>2</v>
      </c>
      <c r="G8" s="129" t="s">
        <v>5</v>
      </c>
      <c r="H8" s="129" t="s">
        <v>6</v>
      </c>
      <c r="I8" s="129" t="s">
        <v>7</v>
      </c>
      <c r="J8" s="129" t="s">
        <v>17</v>
      </c>
      <c r="K8" s="129" t="s">
        <v>18</v>
      </c>
      <c r="L8" s="129" t="s">
        <v>21</v>
      </c>
      <c r="M8" s="129" t="s">
        <v>22</v>
      </c>
      <c r="N8" s="129" t="s">
        <v>23</v>
      </c>
      <c r="O8" s="129" t="s">
        <v>24</v>
      </c>
    </row>
    <row r="9" spans="1:15" s="62" customFormat="1" ht="14.25" x14ac:dyDescent="0.2">
      <c r="A9" s="112"/>
      <c r="B9" s="113" t="s">
        <v>226</v>
      </c>
      <c r="C9" s="114">
        <f t="shared" ref="C9:O9" si="0">C10+C14+C28+C58</f>
        <v>507129</v>
      </c>
      <c r="D9" s="114">
        <f t="shared" si="0"/>
        <v>314559</v>
      </c>
      <c r="E9" s="114">
        <f t="shared" si="0"/>
        <v>560</v>
      </c>
      <c r="F9" s="114">
        <f t="shared" si="0"/>
        <v>5572</v>
      </c>
      <c r="G9" s="114">
        <f t="shared" si="0"/>
        <v>1526</v>
      </c>
      <c r="H9" s="114">
        <f t="shared" si="0"/>
        <v>1242</v>
      </c>
      <c r="I9" s="114">
        <f t="shared" si="0"/>
        <v>490</v>
      </c>
      <c r="J9" s="114">
        <f t="shared" si="0"/>
        <v>8828</v>
      </c>
      <c r="K9" s="114">
        <f t="shared" si="0"/>
        <v>61091</v>
      </c>
      <c r="L9" s="114">
        <f t="shared" si="0"/>
        <v>29920</v>
      </c>
      <c r="M9" s="114">
        <f t="shared" si="0"/>
        <v>31171</v>
      </c>
      <c r="N9" s="114">
        <f t="shared" si="0"/>
        <v>37261</v>
      </c>
      <c r="O9" s="114">
        <f t="shared" si="0"/>
        <v>76000</v>
      </c>
    </row>
    <row r="10" spans="1:15" s="62" customFormat="1" ht="14.25" x14ac:dyDescent="0.2">
      <c r="A10" s="112" t="s">
        <v>1</v>
      </c>
      <c r="B10" s="115" t="s">
        <v>183</v>
      </c>
      <c r="C10" s="114">
        <f>SUM(C11:C13)</f>
        <v>61091</v>
      </c>
      <c r="D10" s="114">
        <f t="shared" ref="D10:O10" si="1">SUM(D11:D13)</f>
        <v>0</v>
      </c>
      <c r="E10" s="114">
        <f t="shared" si="1"/>
        <v>0</v>
      </c>
      <c r="F10" s="114">
        <f t="shared" si="1"/>
        <v>0</v>
      </c>
      <c r="G10" s="114">
        <f t="shared" si="1"/>
        <v>0</v>
      </c>
      <c r="H10" s="114">
        <f t="shared" si="1"/>
        <v>0</v>
      </c>
      <c r="I10" s="114">
        <f t="shared" si="1"/>
        <v>0</v>
      </c>
      <c r="J10" s="114">
        <f t="shared" si="1"/>
        <v>0</v>
      </c>
      <c r="K10" s="114">
        <f t="shared" si="1"/>
        <v>61091</v>
      </c>
      <c r="L10" s="114">
        <f t="shared" si="1"/>
        <v>29920</v>
      </c>
      <c r="M10" s="114">
        <f t="shared" si="1"/>
        <v>31171</v>
      </c>
      <c r="N10" s="114">
        <f t="shared" si="1"/>
        <v>0</v>
      </c>
      <c r="O10" s="114">
        <f t="shared" si="1"/>
        <v>0</v>
      </c>
    </row>
    <row r="11" spans="1:15" s="63" customFormat="1" ht="30" x14ac:dyDescent="0.25">
      <c r="A11" s="116"/>
      <c r="B11" s="166" t="s">
        <v>289</v>
      </c>
      <c r="C11" s="118">
        <f>SUM(D11:K11)+SUM(N11:O11)</f>
        <v>12916</v>
      </c>
      <c r="D11" s="118"/>
      <c r="E11" s="118"/>
      <c r="F11" s="118"/>
      <c r="G11" s="118"/>
      <c r="H11" s="118"/>
      <c r="I11" s="118"/>
      <c r="J11" s="118"/>
      <c r="K11" s="118">
        <f t="shared" ref="K11:K61" si="2">L11+M11</f>
        <v>12916</v>
      </c>
      <c r="L11" s="118"/>
      <c r="M11" s="118">
        <v>12916</v>
      </c>
      <c r="N11" s="118"/>
      <c r="O11" s="118"/>
    </row>
    <row r="12" spans="1:15" s="63" customFormat="1" ht="45" x14ac:dyDescent="0.25">
      <c r="A12" s="116"/>
      <c r="B12" s="166" t="s">
        <v>290</v>
      </c>
      <c r="C12" s="118">
        <f t="shared" ref="C12:C26" si="3">SUM(D12:K12)+SUM(N12:O12)</f>
        <v>18255</v>
      </c>
      <c r="D12" s="118"/>
      <c r="E12" s="118"/>
      <c r="F12" s="118"/>
      <c r="G12" s="118"/>
      <c r="H12" s="118"/>
      <c r="I12" s="118"/>
      <c r="J12" s="118"/>
      <c r="K12" s="118">
        <f t="shared" si="2"/>
        <v>18255</v>
      </c>
      <c r="L12" s="118"/>
      <c r="M12" s="118">
        <v>18255</v>
      </c>
      <c r="N12" s="118"/>
      <c r="O12" s="118"/>
    </row>
    <row r="13" spans="1:15" s="63" customFormat="1" ht="15" x14ac:dyDescent="0.25">
      <c r="A13" s="116"/>
      <c r="B13" s="165" t="s">
        <v>288</v>
      </c>
      <c r="C13" s="118">
        <f t="shared" si="3"/>
        <v>29920</v>
      </c>
      <c r="D13" s="118"/>
      <c r="E13" s="118"/>
      <c r="F13" s="118"/>
      <c r="G13" s="118"/>
      <c r="H13" s="118"/>
      <c r="I13" s="118"/>
      <c r="J13" s="118"/>
      <c r="K13" s="118">
        <f t="shared" si="2"/>
        <v>29920</v>
      </c>
      <c r="L13" s="118">
        <v>29920</v>
      </c>
      <c r="M13" s="118"/>
      <c r="N13" s="118"/>
      <c r="O13" s="118"/>
    </row>
    <row r="14" spans="1:15" s="62" customFormat="1" ht="14.25" x14ac:dyDescent="0.2">
      <c r="A14" s="112" t="s">
        <v>8</v>
      </c>
      <c r="B14" s="119" t="s">
        <v>185</v>
      </c>
      <c r="C14" s="114">
        <f>C15+C20+C21+C22+C23+C24</f>
        <v>403205</v>
      </c>
      <c r="D14" s="114">
        <f t="shared" ref="D14:O14" si="4">D15+D20+D21+D22+D23+D24</f>
        <v>314559</v>
      </c>
      <c r="E14" s="114">
        <f t="shared" si="4"/>
        <v>560</v>
      </c>
      <c r="F14" s="114">
        <f t="shared" si="4"/>
        <v>0</v>
      </c>
      <c r="G14" s="114">
        <f t="shared" si="4"/>
        <v>1526</v>
      </c>
      <c r="H14" s="114">
        <f t="shared" si="4"/>
        <v>1242</v>
      </c>
      <c r="I14" s="114">
        <f t="shared" si="4"/>
        <v>490</v>
      </c>
      <c r="J14" s="114">
        <f t="shared" si="4"/>
        <v>8828</v>
      </c>
      <c r="K14" s="114">
        <f t="shared" si="4"/>
        <v>0</v>
      </c>
      <c r="L14" s="114">
        <f t="shared" si="4"/>
        <v>0</v>
      </c>
      <c r="M14" s="114">
        <f t="shared" si="4"/>
        <v>0</v>
      </c>
      <c r="N14" s="114">
        <f t="shared" si="4"/>
        <v>0</v>
      </c>
      <c r="O14" s="114">
        <f t="shared" si="4"/>
        <v>76000</v>
      </c>
    </row>
    <row r="15" spans="1:15" s="63" customFormat="1" ht="15" x14ac:dyDescent="0.25">
      <c r="A15" s="116"/>
      <c r="B15" s="167" t="s">
        <v>224</v>
      </c>
      <c r="C15" s="118">
        <f>SUM(C16:C19)</f>
        <v>3258</v>
      </c>
      <c r="D15" s="118">
        <f t="shared" ref="D15:O15" si="5">SUM(D16:D19)</f>
        <v>0</v>
      </c>
      <c r="E15" s="118">
        <f t="shared" si="5"/>
        <v>0</v>
      </c>
      <c r="F15" s="118">
        <f t="shared" si="5"/>
        <v>0</v>
      </c>
      <c r="G15" s="118">
        <f t="shared" si="5"/>
        <v>1526</v>
      </c>
      <c r="H15" s="118">
        <f t="shared" si="5"/>
        <v>1242</v>
      </c>
      <c r="I15" s="118">
        <f t="shared" si="5"/>
        <v>490</v>
      </c>
      <c r="J15" s="118">
        <f t="shared" si="5"/>
        <v>0</v>
      </c>
      <c r="K15" s="118">
        <f t="shared" si="5"/>
        <v>0</v>
      </c>
      <c r="L15" s="118">
        <f t="shared" si="5"/>
        <v>0</v>
      </c>
      <c r="M15" s="118">
        <f t="shared" si="5"/>
        <v>0</v>
      </c>
      <c r="N15" s="118">
        <f t="shared" si="5"/>
        <v>0</v>
      </c>
      <c r="O15" s="118">
        <f t="shared" si="5"/>
        <v>0</v>
      </c>
    </row>
    <row r="16" spans="1:15" s="63" customFormat="1" ht="15" x14ac:dyDescent="0.25">
      <c r="A16" s="116"/>
      <c r="B16" s="167" t="s">
        <v>262</v>
      </c>
      <c r="C16" s="118">
        <f t="shared" si="3"/>
        <v>1269</v>
      </c>
      <c r="D16" s="118"/>
      <c r="E16" s="118"/>
      <c r="F16" s="118"/>
      <c r="G16" s="118">
        <v>1269</v>
      </c>
      <c r="H16" s="118"/>
      <c r="I16" s="118"/>
      <c r="J16" s="118"/>
      <c r="K16" s="118"/>
      <c r="L16" s="118"/>
      <c r="M16" s="118"/>
      <c r="N16" s="118"/>
      <c r="O16" s="118"/>
    </row>
    <row r="17" spans="1:15" s="63" customFormat="1" ht="15" x14ac:dyDescent="0.25">
      <c r="A17" s="116"/>
      <c r="B17" s="167" t="s">
        <v>263</v>
      </c>
      <c r="C17" s="118">
        <f t="shared" si="3"/>
        <v>257</v>
      </c>
      <c r="D17" s="118"/>
      <c r="E17" s="118"/>
      <c r="F17" s="118"/>
      <c r="G17" s="118">
        <v>257</v>
      </c>
      <c r="H17" s="118"/>
      <c r="I17" s="118"/>
      <c r="J17" s="118"/>
      <c r="K17" s="118"/>
      <c r="L17" s="118"/>
      <c r="M17" s="118"/>
      <c r="N17" s="118"/>
      <c r="O17" s="118"/>
    </row>
    <row r="18" spans="1:15" s="63" customFormat="1" ht="15" x14ac:dyDescent="0.25">
      <c r="A18" s="116"/>
      <c r="B18" s="167" t="s">
        <v>264</v>
      </c>
      <c r="C18" s="118">
        <f t="shared" si="3"/>
        <v>1242</v>
      </c>
      <c r="D18" s="118"/>
      <c r="E18" s="118"/>
      <c r="F18" s="118"/>
      <c r="G18" s="118"/>
      <c r="H18" s="118">
        <v>1242</v>
      </c>
      <c r="I18" s="118"/>
      <c r="J18" s="118"/>
      <c r="K18" s="118"/>
      <c r="L18" s="118"/>
      <c r="M18" s="118"/>
      <c r="N18" s="118"/>
      <c r="O18" s="118"/>
    </row>
    <row r="19" spans="1:15" s="63" customFormat="1" ht="15" x14ac:dyDescent="0.25">
      <c r="A19" s="116"/>
      <c r="B19" s="167" t="s">
        <v>265</v>
      </c>
      <c r="C19" s="118">
        <f t="shared" si="3"/>
        <v>490</v>
      </c>
      <c r="D19" s="118"/>
      <c r="E19" s="118"/>
      <c r="F19" s="118"/>
      <c r="G19" s="118"/>
      <c r="H19" s="118"/>
      <c r="I19" s="118">
        <v>490</v>
      </c>
      <c r="J19" s="118"/>
      <c r="K19" s="118"/>
      <c r="L19" s="118"/>
      <c r="M19" s="118"/>
      <c r="N19" s="118"/>
      <c r="O19" s="118"/>
    </row>
    <row r="20" spans="1:15" s="63" customFormat="1" ht="15" x14ac:dyDescent="0.25">
      <c r="A20" s="116"/>
      <c r="B20" s="167" t="s">
        <v>186</v>
      </c>
      <c r="C20" s="118">
        <f t="shared" si="3"/>
        <v>76000</v>
      </c>
      <c r="D20" s="118"/>
      <c r="E20" s="118"/>
      <c r="F20" s="118"/>
      <c r="G20" s="118"/>
      <c r="H20" s="118"/>
      <c r="I20" s="118"/>
      <c r="J20" s="118"/>
      <c r="K20" s="118">
        <f t="shared" si="2"/>
        <v>0</v>
      </c>
      <c r="L20" s="118"/>
      <c r="M20" s="118"/>
      <c r="N20" s="118"/>
      <c r="O20" s="118">
        <v>76000</v>
      </c>
    </row>
    <row r="21" spans="1:15" s="63" customFormat="1" ht="15" x14ac:dyDescent="0.25">
      <c r="A21" s="116"/>
      <c r="B21" s="167" t="s">
        <v>187</v>
      </c>
      <c r="C21" s="118">
        <f t="shared" si="3"/>
        <v>560</v>
      </c>
      <c r="D21" s="118"/>
      <c r="E21" s="118">
        <v>560</v>
      </c>
      <c r="F21" s="118"/>
      <c r="G21" s="118"/>
      <c r="H21" s="118"/>
      <c r="I21" s="118"/>
      <c r="J21" s="118"/>
      <c r="K21" s="118">
        <f t="shared" si="2"/>
        <v>0</v>
      </c>
      <c r="L21" s="118"/>
      <c r="M21" s="118"/>
      <c r="N21" s="118"/>
      <c r="O21" s="118"/>
    </row>
    <row r="22" spans="1:15" s="63" customFormat="1" ht="15" x14ac:dyDescent="0.25">
      <c r="A22" s="116"/>
      <c r="B22" s="167" t="s">
        <v>188</v>
      </c>
      <c r="C22" s="118">
        <f t="shared" si="3"/>
        <v>8828</v>
      </c>
      <c r="D22" s="118"/>
      <c r="E22" s="118"/>
      <c r="F22" s="118"/>
      <c r="G22" s="118"/>
      <c r="H22" s="118"/>
      <c r="I22" s="118"/>
      <c r="J22" s="118">
        <v>8828</v>
      </c>
      <c r="K22" s="118">
        <f t="shared" si="2"/>
        <v>0</v>
      </c>
      <c r="L22" s="118"/>
      <c r="M22" s="118"/>
      <c r="N22" s="118"/>
      <c r="O22" s="118"/>
    </row>
    <row r="23" spans="1:15" s="63" customFormat="1" ht="15" x14ac:dyDescent="0.25">
      <c r="A23" s="116"/>
      <c r="B23" s="117" t="s">
        <v>189</v>
      </c>
      <c r="C23" s="118">
        <f t="shared" si="3"/>
        <v>307129</v>
      </c>
      <c r="D23" s="118">
        <v>307129</v>
      </c>
      <c r="E23" s="164"/>
      <c r="F23" s="164"/>
      <c r="G23" s="164"/>
      <c r="H23" s="164"/>
      <c r="I23" s="164"/>
      <c r="J23" s="164"/>
      <c r="K23" s="164">
        <f t="shared" si="2"/>
        <v>0</v>
      </c>
      <c r="L23" s="164"/>
      <c r="M23" s="164"/>
      <c r="N23" s="164"/>
      <c r="O23" s="164"/>
    </row>
    <row r="24" spans="1:15" s="63" customFormat="1" ht="15" x14ac:dyDescent="0.25">
      <c r="A24" s="116"/>
      <c r="B24" s="168" t="s">
        <v>191</v>
      </c>
      <c r="C24" s="118">
        <f t="shared" ref="C24:O24" si="6">SUM(C25:C27)</f>
        <v>7430</v>
      </c>
      <c r="D24" s="118">
        <f t="shared" si="6"/>
        <v>7430</v>
      </c>
      <c r="E24" s="118">
        <f t="shared" si="6"/>
        <v>0</v>
      </c>
      <c r="F24" s="118">
        <f t="shared" si="6"/>
        <v>0</v>
      </c>
      <c r="G24" s="118">
        <f t="shared" si="6"/>
        <v>0</v>
      </c>
      <c r="H24" s="118">
        <f t="shared" si="6"/>
        <v>0</v>
      </c>
      <c r="I24" s="118">
        <f t="shared" si="6"/>
        <v>0</v>
      </c>
      <c r="J24" s="118">
        <f t="shared" si="6"/>
        <v>0</v>
      </c>
      <c r="K24" s="118">
        <f t="shared" si="6"/>
        <v>0</v>
      </c>
      <c r="L24" s="118">
        <f t="shared" si="6"/>
        <v>0</v>
      </c>
      <c r="M24" s="118">
        <f t="shared" si="6"/>
        <v>0</v>
      </c>
      <c r="N24" s="118">
        <f t="shared" si="6"/>
        <v>0</v>
      </c>
      <c r="O24" s="118">
        <f t="shared" si="6"/>
        <v>0</v>
      </c>
    </row>
    <row r="25" spans="1:15" s="63" customFormat="1" ht="15" x14ac:dyDescent="0.25">
      <c r="A25" s="116"/>
      <c r="B25" s="167" t="s">
        <v>251</v>
      </c>
      <c r="C25" s="118">
        <f t="shared" si="3"/>
        <v>3079</v>
      </c>
      <c r="D25" s="118">
        <v>3079</v>
      </c>
      <c r="E25" s="118"/>
      <c r="F25" s="118"/>
      <c r="G25" s="118"/>
      <c r="H25" s="118"/>
      <c r="I25" s="118"/>
      <c r="J25" s="118"/>
      <c r="K25" s="118">
        <f t="shared" si="2"/>
        <v>0</v>
      </c>
      <c r="L25" s="118"/>
      <c r="M25" s="118"/>
      <c r="N25" s="118"/>
      <c r="O25" s="118"/>
    </row>
    <row r="26" spans="1:15" s="63" customFormat="1" ht="15" x14ac:dyDescent="0.25">
      <c r="A26" s="116"/>
      <c r="B26" s="167" t="s">
        <v>192</v>
      </c>
      <c r="C26" s="118">
        <f t="shared" si="3"/>
        <v>700</v>
      </c>
      <c r="D26" s="118">
        <v>700</v>
      </c>
      <c r="E26" s="118"/>
      <c r="F26" s="118"/>
      <c r="G26" s="118"/>
      <c r="H26" s="118"/>
      <c r="I26" s="118"/>
      <c r="J26" s="118"/>
      <c r="K26" s="118">
        <f t="shared" si="2"/>
        <v>0</v>
      </c>
      <c r="L26" s="118"/>
      <c r="M26" s="118"/>
      <c r="N26" s="118"/>
      <c r="O26" s="118"/>
    </row>
    <row r="27" spans="1:15" s="63" customFormat="1" ht="15" x14ac:dyDescent="0.25">
      <c r="A27" s="116"/>
      <c r="B27" s="167" t="s">
        <v>193</v>
      </c>
      <c r="C27" s="118">
        <f>SUM(D27:K27)+SUM(N27:O27)</f>
        <v>3651</v>
      </c>
      <c r="D27" s="118">
        <v>3651</v>
      </c>
      <c r="E27" s="118"/>
      <c r="F27" s="118"/>
      <c r="G27" s="118"/>
      <c r="H27" s="118"/>
      <c r="I27" s="118"/>
      <c r="J27" s="118"/>
      <c r="K27" s="118">
        <f t="shared" si="2"/>
        <v>0</v>
      </c>
      <c r="L27" s="118"/>
      <c r="M27" s="118"/>
      <c r="N27" s="118"/>
      <c r="O27" s="118"/>
    </row>
    <row r="28" spans="1:15" s="62" customFormat="1" ht="28.5" x14ac:dyDescent="0.2">
      <c r="A28" s="112" t="s">
        <v>13</v>
      </c>
      <c r="B28" s="120" t="s">
        <v>225</v>
      </c>
      <c r="C28" s="114">
        <f t="shared" ref="C28:O28" si="7">C29+C41+C47+C54+C56</f>
        <v>37261</v>
      </c>
      <c r="D28" s="163">
        <f t="shared" si="7"/>
        <v>0</v>
      </c>
      <c r="E28" s="163">
        <f t="shared" si="7"/>
        <v>0</v>
      </c>
      <c r="F28" s="163">
        <f t="shared" si="7"/>
        <v>0</v>
      </c>
      <c r="G28" s="163">
        <f t="shared" si="7"/>
        <v>0</v>
      </c>
      <c r="H28" s="163">
        <f t="shared" si="7"/>
        <v>0</v>
      </c>
      <c r="I28" s="163">
        <f t="shared" si="7"/>
        <v>0</v>
      </c>
      <c r="J28" s="163">
        <f t="shared" si="7"/>
        <v>0</v>
      </c>
      <c r="K28" s="163">
        <f t="shared" si="7"/>
        <v>0</v>
      </c>
      <c r="L28" s="163">
        <f t="shared" si="7"/>
        <v>0</v>
      </c>
      <c r="M28" s="163">
        <f t="shared" si="7"/>
        <v>0</v>
      </c>
      <c r="N28" s="114">
        <f t="shared" si="7"/>
        <v>37261</v>
      </c>
      <c r="O28" s="163">
        <f t="shared" si="7"/>
        <v>0</v>
      </c>
    </row>
    <row r="29" spans="1:15" s="62" customFormat="1" ht="14.25" x14ac:dyDescent="0.2">
      <c r="A29" s="112">
        <v>1</v>
      </c>
      <c r="B29" s="115" t="s">
        <v>194</v>
      </c>
      <c r="C29" s="114">
        <f t="shared" ref="C29:O29" si="8">SUM(C30:C40)</f>
        <v>18975</v>
      </c>
      <c r="D29" s="163">
        <f t="shared" si="8"/>
        <v>0</v>
      </c>
      <c r="E29" s="163">
        <f t="shared" si="8"/>
        <v>0</v>
      </c>
      <c r="F29" s="163">
        <f t="shared" si="8"/>
        <v>0</v>
      </c>
      <c r="G29" s="163">
        <f t="shared" si="8"/>
        <v>0</v>
      </c>
      <c r="H29" s="163">
        <f t="shared" si="8"/>
        <v>0</v>
      </c>
      <c r="I29" s="163">
        <f t="shared" si="8"/>
        <v>0</v>
      </c>
      <c r="J29" s="163">
        <f t="shared" si="8"/>
        <v>0</v>
      </c>
      <c r="K29" s="163">
        <f t="shared" si="8"/>
        <v>0</v>
      </c>
      <c r="L29" s="163">
        <f t="shared" si="8"/>
        <v>0</v>
      </c>
      <c r="M29" s="163">
        <f t="shared" si="8"/>
        <v>0</v>
      </c>
      <c r="N29" s="114">
        <f>SUM(N30:N40)</f>
        <v>18975</v>
      </c>
      <c r="O29" s="163">
        <f t="shared" si="8"/>
        <v>0</v>
      </c>
    </row>
    <row r="30" spans="1:15" s="63" customFormat="1" ht="15" x14ac:dyDescent="0.25">
      <c r="A30" s="116"/>
      <c r="B30" s="117" t="s">
        <v>195</v>
      </c>
      <c r="C30" s="118">
        <f t="shared" ref="C30:C60" si="9">SUM(D30:K30)+SUM(N30:O30)</f>
        <v>7394</v>
      </c>
      <c r="D30" s="164"/>
      <c r="E30" s="164"/>
      <c r="F30" s="164"/>
      <c r="G30" s="164"/>
      <c r="H30" s="164"/>
      <c r="I30" s="164"/>
      <c r="J30" s="164"/>
      <c r="K30" s="164">
        <f t="shared" si="2"/>
        <v>0</v>
      </c>
      <c r="L30" s="164"/>
      <c r="M30" s="164"/>
      <c r="N30" s="118">
        <v>7394</v>
      </c>
      <c r="O30" s="164"/>
    </row>
    <row r="31" spans="1:15" s="63" customFormat="1" ht="15" x14ac:dyDescent="0.25">
      <c r="A31" s="116"/>
      <c r="B31" s="117" t="s">
        <v>196</v>
      </c>
      <c r="C31" s="118">
        <f t="shared" si="9"/>
        <v>1165</v>
      </c>
      <c r="D31" s="164"/>
      <c r="E31" s="164"/>
      <c r="F31" s="164"/>
      <c r="G31" s="164"/>
      <c r="H31" s="164"/>
      <c r="I31" s="164"/>
      <c r="J31" s="164"/>
      <c r="K31" s="164">
        <f t="shared" si="2"/>
        <v>0</v>
      </c>
      <c r="L31" s="164"/>
      <c r="M31" s="164"/>
      <c r="N31" s="118">
        <v>1165</v>
      </c>
      <c r="O31" s="164"/>
    </row>
    <row r="32" spans="1:15" s="63" customFormat="1" ht="15" x14ac:dyDescent="0.25">
      <c r="A32" s="116"/>
      <c r="B32" s="117" t="s">
        <v>197</v>
      </c>
      <c r="C32" s="118">
        <f t="shared" si="9"/>
        <v>995</v>
      </c>
      <c r="D32" s="164"/>
      <c r="E32" s="164"/>
      <c r="F32" s="164"/>
      <c r="G32" s="164"/>
      <c r="H32" s="164"/>
      <c r="I32" s="164"/>
      <c r="J32" s="164"/>
      <c r="K32" s="164">
        <f t="shared" si="2"/>
        <v>0</v>
      </c>
      <c r="L32" s="164"/>
      <c r="M32" s="164"/>
      <c r="N32" s="118">
        <v>995</v>
      </c>
      <c r="O32" s="164"/>
    </row>
    <row r="33" spans="1:15" s="63" customFormat="1" ht="15" x14ac:dyDescent="0.25">
      <c r="A33" s="116"/>
      <c r="B33" s="117" t="s">
        <v>198</v>
      </c>
      <c r="C33" s="118">
        <f t="shared" si="9"/>
        <v>1538</v>
      </c>
      <c r="D33" s="164"/>
      <c r="E33" s="164"/>
      <c r="F33" s="164"/>
      <c r="G33" s="164"/>
      <c r="H33" s="164"/>
      <c r="I33" s="164"/>
      <c r="J33" s="164"/>
      <c r="K33" s="164">
        <f t="shared" si="2"/>
        <v>0</v>
      </c>
      <c r="L33" s="164"/>
      <c r="M33" s="164"/>
      <c r="N33" s="118">
        <v>1538</v>
      </c>
      <c r="O33" s="164"/>
    </row>
    <row r="34" spans="1:15" s="63" customFormat="1" ht="15" x14ac:dyDescent="0.25">
      <c r="A34" s="116"/>
      <c r="B34" s="117" t="s">
        <v>199</v>
      </c>
      <c r="C34" s="118">
        <f t="shared" si="9"/>
        <v>838</v>
      </c>
      <c r="D34" s="164"/>
      <c r="E34" s="164"/>
      <c r="F34" s="164"/>
      <c r="G34" s="164"/>
      <c r="H34" s="164"/>
      <c r="I34" s="164"/>
      <c r="J34" s="164"/>
      <c r="K34" s="164">
        <f t="shared" si="2"/>
        <v>0</v>
      </c>
      <c r="L34" s="164"/>
      <c r="M34" s="164"/>
      <c r="N34" s="118">
        <v>838</v>
      </c>
      <c r="O34" s="164"/>
    </row>
    <row r="35" spans="1:15" s="63" customFormat="1" ht="15" x14ac:dyDescent="0.25">
      <c r="A35" s="116"/>
      <c r="B35" s="117" t="s">
        <v>200</v>
      </c>
      <c r="C35" s="118">
        <f t="shared" si="9"/>
        <v>884</v>
      </c>
      <c r="D35" s="164"/>
      <c r="E35" s="164"/>
      <c r="F35" s="164"/>
      <c r="G35" s="164"/>
      <c r="H35" s="164"/>
      <c r="I35" s="164"/>
      <c r="J35" s="164"/>
      <c r="K35" s="164">
        <f t="shared" si="2"/>
        <v>0</v>
      </c>
      <c r="L35" s="164"/>
      <c r="M35" s="164"/>
      <c r="N35" s="118">
        <v>884</v>
      </c>
      <c r="O35" s="164"/>
    </row>
    <row r="36" spans="1:15" s="63" customFormat="1" ht="15" x14ac:dyDescent="0.25">
      <c r="A36" s="116"/>
      <c r="B36" s="117" t="s">
        <v>201</v>
      </c>
      <c r="C36" s="118">
        <f t="shared" si="9"/>
        <v>964</v>
      </c>
      <c r="D36" s="164"/>
      <c r="E36" s="164"/>
      <c r="F36" s="164"/>
      <c r="G36" s="164"/>
      <c r="H36" s="164"/>
      <c r="I36" s="164"/>
      <c r="J36" s="164"/>
      <c r="K36" s="164">
        <f t="shared" si="2"/>
        <v>0</v>
      </c>
      <c r="L36" s="164"/>
      <c r="M36" s="164"/>
      <c r="N36" s="118">
        <v>964</v>
      </c>
      <c r="O36" s="164"/>
    </row>
    <row r="37" spans="1:15" s="63" customFormat="1" ht="15" x14ac:dyDescent="0.25">
      <c r="A37" s="116"/>
      <c r="B37" s="117" t="s">
        <v>202</v>
      </c>
      <c r="C37" s="118">
        <f t="shared" si="9"/>
        <v>1828</v>
      </c>
      <c r="D37" s="164"/>
      <c r="E37" s="164"/>
      <c r="F37" s="164"/>
      <c r="G37" s="164"/>
      <c r="H37" s="164"/>
      <c r="I37" s="164"/>
      <c r="J37" s="164"/>
      <c r="K37" s="164">
        <f t="shared" si="2"/>
        <v>0</v>
      </c>
      <c r="L37" s="164"/>
      <c r="M37" s="164"/>
      <c r="N37" s="118">
        <v>1828</v>
      </c>
      <c r="O37" s="164"/>
    </row>
    <row r="38" spans="1:15" s="63" customFormat="1" ht="15" x14ac:dyDescent="0.25">
      <c r="A38" s="116"/>
      <c r="B38" s="117" t="s">
        <v>203</v>
      </c>
      <c r="C38" s="118">
        <f t="shared" si="9"/>
        <v>1067</v>
      </c>
      <c r="D38" s="164"/>
      <c r="E38" s="164"/>
      <c r="F38" s="164"/>
      <c r="G38" s="164"/>
      <c r="H38" s="164"/>
      <c r="I38" s="164"/>
      <c r="J38" s="164"/>
      <c r="K38" s="164">
        <f t="shared" si="2"/>
        <v>0</v>
      </c>
      <c r="L38" s="164"/>
      <c r="M38" s="164"/>
      <c r="N38" s="118">
        <v>1067</v>
      </c>
      <c r="O38" s="164"/>
    </row>
    <row r="39" spans="1:15" s="63" customFormat="1" ht="15" x14ac:dyDescent="0.25">
      <c r="A39" s="116"/>
      <c r="B39" s="117" t="s">
        <v>204</v>
      </c>
      <c r="C39" s="118">
        <f t="shared" si="9"/>
        <v>1246</v>
      </c>
      <c r="D39" s="164"/>
      <c r="E39" s="164"/>
      <c r="F39" s="164"/>
      <c r="G39" s="164"/>
      <c r="H39" s="164"/>
      <c r="I39" s="164"/>
      <c r="J39" s="164"/>
      <c r="K39" s="164">
        <f t="shared" si="2"/>
        <v>0</v>
      </c>
      <c r="L39" s="164"/>
      <c r="M39" s="164"/>
      <c r="N39" s="118">
        <v>1246</v>
      </c>
      <c r="O39" s="164"/>
    </row>
    <row r="40" spans="1:15" s="63" customFormat="1" ht="15" x14ac:dyDescent="0.25">
      <c r="A40" s="116"/>
      <c r="B40" s="117" t="s">
        <v>205</v>
      </c>
      <c r="C40" s="118">
        <f t="shared" si="9"/>
        <v>1056</v>
      </c>
      <c r="D40" s="164"/>
      <c r="E40" s="164"/>
      <c r="F40" s="164"/>
      <c r="G40" s="164"/>
      <c r="H40" s="164"/>
      <c r="I40" s="164"/>
      <c r="J40" s="164"/>
      <c r="K40" s="164">
        <f t="shared" si="2"/>
        <v>0</v>
      </c>
      <c r="L40" s="164"/>
      <c r="M40" s="164"/>
      <c r="N40" s="118">
        <v>1056</v>
      </c>
      <c r="O40" s="164"/>
    </row>
    <row r="41" spans="1:15" s="62" customFormat="1" ht="14.25" x14ac:dyDescent="0.2">
      <c r="A41" s="121" t="s">
        <v>3</v>
      </c>
      <c r="B41" s="115" t="s">
        <v>206</v>
      </c>
      <c r="C41" s="114">
        <f>SUM(C42:C46)</f>
        <v>4013</v>
      </c>
      <c r="D41" s="163">
        <f t="shared" ref="D41:O41" si="10">SUM(D42:D46)</f>
        <v>0</v>
      </c>
      <c r="E41" s="163">
        <f t="shared" si="10"/>
        <v>0</v>
      </c>
      <c r="F41" s="163">
        <f t="shared" si="10"/>
        <v>0</v>
      </c>
      <c r="G41" s="163">
        <f t="shared" si="10"/>
        <v>0</v>
      </c>
      <c r="H41" s="163">
        <f t="shared" si="10"/>
        <v>0</v>
      </c>
      <c r="I41" s="163">
        <f t="shared" si="10"/>
        <v>0</v>
      </c>
      <c r="J41" s="163">
        <f t="shared" si="10"/>
        <v>0</v>
      </c>
      <c r="K41" s="163">
        <f t="shared" si="10"/>
        <v>0</v>
      </c>
      <c r="L41" s="163">
        <f t="shared" si="10"/>
        <v>0</v>
      </c>
      <c r="M41" s="163">
        <f t="shared" si="10"/>
        <v>0</v>
      </c>
      <c r="N41" s="114">
        <f t="shared" si="10"/>
        <v>4013</v>
      </c>
      <c r="O41" s="163">
        <f t="shared" si="10"/>
        <v>0</v>
      </c>
    </row>
    <row r="42" spans="1:15" s="63" customFormat="1" ht="15" x14ac:dyDescent="0.25">
      <c r="A42" s="116"/>
      <c r="B42" s="117" t="s">
        <v>207</v>
      </c>
      <c r="C42" s="118">
        <f t="shared" si="9"/>
        <v>873</v>
      </c>
      <c r="D42" s="164"/>
      <c r="E42" s="164"/>
      <c r="F42" s="164"/>
      <c r="G42" s="164"/>
      <c r="H42" s="164"/>
      <c r="I42" s="164"/>
      <c r="J42" s="164"/>
      <c r="K42" s="164">
        <f t="shared" si="2"/>
        <v>0</v>
      </c>
      <c r="L42" s="164"/>
      <c r="M42" s="164"/>
      <c r="N42" s="118">
        <v>873</v>
      </c>
      <c r="O42" s="164"/>
    </row>
    <row r="43" spans="1:15" s="63" customFormat="1" ht="15" x14ac:dyDescent="0.25">
      <c r="A43" s="116"/>
      <c r="B43" s="117" t="s">
        <v>208</v>
      </c>
      <c r="C43" s="118">
        <f t="shared" si="9"/>
        <v>864</v>
      </c>
      <c r="D43" s="164"/>
      <c r="E43" s="164"/>
      <c r="F43" s="164"/>
      <c r="G43" s="164"/>
      <c r="H43" s="164"/>
      <c r="I43" s="164"/>
      <c r="J43" s="164"/>
      <c r="K43" s="164">
        <f t="shared" si="2"/>
        <v>0</v>
      </c>
      <c r="L43" s="164"/>
      <c r="M43" s="164"/>
      <c r="N43" s="118">
        <v>864</v>
      </c>
      <c r="O43" s="164"/>
    </row>
    <row r="44" spans="1:15" s="63" customFormat="1" ht="15" x14ac:dyDescent="0.25">
      <c r="A44" s="116"/>
      <c r="B44" s="117" t="s">
        <v>209</v>
      </c>
      <c r="C44" s="118">
        <f t="shared" si="9"/>
        <v>904</v>
      </c>
      <c r="D44" s="164"/>
      <c r="E44" s="164"/>
      <c r="F44" s="164"/>
      <c r="G44" s="164"/>
      <c r="H44" s="164"/>
      <c r="I44" s="164"/>
      <c r="J44" s="164"/>
      <c r="K44" s="164">
        <f t="shared" si="2"/>
        <v>0</v>
      </c>
      <c r="L44" s="164"/>
      <c r="M44" s="164"/>
      <c r="N44" s="118">
        <v>904</v>
      </c>
      <c r="O44" s="164"/>
    </row>
    <row r="45" spans="1:15" s="63" customFormat="1" ht="15" x14ac:dyDescent="0.25">
      <c r="A45" s="116"/>
      <c r="B45" s="117" t="s">
        <v>210</v>
      </c>
      <c r="C45" s="118">
        <f t="shared" si="9"/>
        <v>862</v>
      </c>
      <c r="D45" s="164"/>
      <c r="E45" s="164"/>
      <c r="F45" s="164"/>
      <c r="G45" s="164"/>
      <c r="H45" s="164"/>
      <c r="I45" s="164"/>
      <c r="J45" s="164"/>
      <c r="K45" s="164">
        <f t="shared" si="2"/>
        <v>0</v>
      </c>
      <c r="L45" s="164"/>
      <c r="M45" s="164"/>
      <c r="N45" s="118">
        <v>862</v>
      </c>
      <c r="O45" s="164"/>
    </row>
    <row r="46" spans="1:15" s="63" customFormat="1" ht="15" x14ac:dyDescent="0.25">
      <c r="A46" s="116"/>
      <c r="B46" s="117" t="s">
        <v>211</v>
      </c>
      <c r="C46" s="118">
        <f t="shared" si="9"/>
        <v>510</v>
      </c>
      <c r="D46" s="164"/>
      <c r="E46" s="164"/>
      <c r="F46" s="164"/>
      <c r="G46" s="164"/>
      <c r="H46" s="164"/>
      <c r="I46" s="164"/>
      <c r="J46" s="164"/>
      <c r="K46" s="164">
        <f t="shared" si="2"/>
        <v>0</v>
      </c>
      <c r="L46" s="164"/>
      <c r="M46" s="164"/>
      <c r="N46" s="118">
        <v>510</v>
      </c>
      <c r="O46" s="164"/>
    </row>
    <row r="47" spans="1:15" s="64" customFormat="1" ht="14.25" x14ac:dyDescent="0.2">
      <c r="A47" s="121" t="s">
        <v>16</v>
      </c>
      <c r="B47" s="122" t="s">
        <v>212</v>
      </c>
      <c r="C47" s="114">
        <f>SUM(C48:C53)</f>
        <v>1358</v>
      </c>
      <c r="D47" s="163">
        <f t="shared" ref="D47:N47" si="11">SUM(D48:D53)</f>
        <v>0</v>
      </c>
      <c r="E47" s="163">
        <f t="shared" si="11"/>
        <v>0</v>
      </c>
      <c r="F47" s="163">
        <f t="shared" si="11"/>
        <v>0</v>
      </c>
      <c r="G47" s="163">
        <f t="shared" si="11"/>
        <v>0</v>
      </c>
      <c r="H47" s="163">
        <f t="shared" si="11"/>
        <v>0</v>
      </c>
      <c r="I47" s="163">
        <f t="shared" si="11"/>
        <v>0</v>
      </c>
      <c r="J47" s="163">
        <f t="shared" si="11"/>
        <v>0</v>
      </c>
      <c r="K47" s="163">
        <f t="shared" si="11"/>
        <v>0</v>
      </c>
      <c r="L47" s="163">
        <f t="shared" si="11"/>
        <v>0</v>
      </c>
      <c r="M47" s="163">
        <f t="shared" si="11"/>
        <v>0</v>
      </c>
      <c r="N47" s="114">
        <f t="shared" si="11"/>
        <v>1358</v>
      </c>
      <c r="O47" s="163"/>
    </row>
    <row r="48" spans="1:15" s="63" customFormat="1" ht="15" x14ac:dyDescent="0.25">
      <c r="A48" s="116"/>
      <c r="B48" s="117" t="s">
        <v>213</v>
      </c>
      <c r="C48" s="118">
        <f t="shared" si="9"/>
        <v>267</v>
      </c>
      <c r="D48" s="164"/>
      <c r="E48" s="164"/>
      <c r="F48" s="164"/>
      <c r="G48" s="164"/>
      <c r="H48" s="164"/>
      <c r="I48" s="164"/>
      <c r="J48" s="164"/>
      <c r="K48" s="164">
        <f t="shared" si="2"/>
        <v>0</v>
      </c>
      <c r="L48" s="164"/>
      <c r="M48" s="164"/>
      <c r="N48" s="118">
        <v>267</v>
      </c>
      <c r="O48" s="164"/>
    </row>
    <row r="49" spans="1:15" s="63" customFormat="1" ht="15" x14ac:dyDescent="0.25">
      <c r="A49" s="116"/>
      <c r="B49" s="117" t="s">
        <v>214</v>
      </c>
      <c r="C49" s="118">
        <f t="shared" si="9"/>
        <v>240</v>
      </c>
      <c r="D49" s="164"/>
      <c r="E49" s="164"/>
      <c r="F49" s="164"/>
      <c r="G49" s="164"/>
      <c r="H49" s="164"/>
      <c r="I49" s="164"/>
      <c r="J49" s="164"/>
      <c r="K49" s="164">
        <f t="shared" si="2"/>
        <v>0</v>
      </c>
      <c r="L49" s="164"/>
      <c r="M49" s="164"/>
      <c r="N49" s="118">
        <v>240</v>
      </c>
      <c r="O49" s="164"/>
    </row>
    <row r="50" spans="1:15" s="63" customFormat="1" ht="15" x14ac:dyDescent="0.25">
      <c r="A50" s="116"/>
      <c r="B50" s="117" t="s">
        <v>215</v>
      </c>
      <c r="C50" s="118">
        <f t="shared" si="9"/>
        <v>65</v>
      </c>
      <c r="D50" s="164"/>
      <c r="E50" s="164"/>
      <c r="F50" s="164"/>
      <c r="G50" s="164"/>
      <c r="H50" s="164"/>
      <c r="I50" s="164"/>
      <c r="J50" s="164"/>
      <c r="K50" s="164">
        <f t="shared" si="2"/>
        <v>0</v>
      </c>
      <c r="L50" s="164"/>
      <c r="M50" s="164"/>
      <c r="N50" s="118">
        <v>65</v>
      </c>
      <c r="O50" s="164"/>
    </row>
    <row r="51" spans="1:15" s="63" customFormat="1" ht="15" x14ac:dyDescent="0.25">
      <c r="A51" s="116"/>
      <c r="B51" s="117" t="s">
        <v>216</v>
      </c>
      <c r="C51" s="118">
        <f t="shared" si="9"/>
        <v>704</v>
      </c>
      <c r="D51" s="164"/>
      <c r="E51" s="164"/>
      <c r="F51" s="164"/>
      <c r="G51" s="164"/>
      <c r="H51" s="164"/>
      <c r="I51" s="164"/>
      <c r="J51" s="164"/>
      <c r="K51" s="164">
        <f t="shared" si="2"/>
        <v>0</v>
      </c>
      <c r="L51" s="164"/>
      <c r="M51" s="164"/>
      <c r="N51" s="118">
        <v>704</v>
      </c>
      <c r="O51" s="164"/>
    </row>
    <row r="52" spans="1:15" s="63" customFormat="1" ht="15" x14ac:dyDescent="0.25">
      <c r="A52" s="116"/>
      <c r="B52" s="117" t="s">
        <v>217</v>
      </c>
      <c r="C52" s="118">
        <f t="shared" si="9"/>
        <v>51</v>
      </c>
      <c r="D52" s="164"/>
      <c r="E52" s="164"/>
      <c r="F52" s="164"/>
      <c r="G52" s="164"/>
      <c r="H52" s="164"/>
      <c r="I52" s="164"/>
      <c r="J52" s="164"/>
      <c r="K52" s="164">
        <f t="shared" si="2"/>
        <v>0</v>
      </c>
      <c r="L52" s="164"/>
      <c r="M52" s="164"/>
      <c r="N52" s="118">
        <v>51</v>
      </c>
      <c r="O52" s="164"/>
    </row>
    <row r="53" spans="1:15" s="63" customFormat="1" ht="15" x14ac:dyDescent="0.25">
      <c r="A53" s="116"/>
      <c r="B53" s="117" t="s">
        <v>291</v>
      </c>
      <c r="C53" s="118">
        <f t="shared" si="9"/>
        <v>31</v>
      </c>
      <c r="D53" s="164"/>
      <c r="E53" s="164"/>
      <c r="F53" s="164"/>
      <c r="G53" s="164"/>
      <c r="H53" s="164"/>
      <c r="I53" s="164"/>
      <c r="J53" s="164"/>
      <c r="K53" s="164">
        <f t="shared" si="2"/>
        <v>0</v>
      </c>
      <c r="L53" s="164"/>
      <c r="M53" s="164"/>
      <c r="N53" s="118">
        <v>31</v>
      </c>
      <c r="O53" s="164"/>
    </row>
    <row r="54" spans="1:15" s="62" customFormat="1" ht="14.25" x14ac:dyDescent="0.2">
      <c r="A54" s="121" t="s">
        <v>2</v>
      </c>
      <c r="B54" s="115" t="s">
        <v>218</v>
      </c>
      <c r="C54" s="114">
        <f>C55</f>
        <v>9115</v>
      </c>
      <c r="D54" s="163">
        <f t="shared" ref="D54:O54" si="12">D55</f>
        <v>0</v>
      </c>
      <c r="E54" s="163">
        <f t="shared" si="12"/>
        <v>0</v>
      </c>
      <c r="F54" s="163">
        <f t="shared" si="12"/>
        <v>0</v>
      </c>
      <c r="G54" s="163">
        <f t="shared" si="12"/>
        <v>0</v>
      </c>
      <c r="H54" s="163">
        <f t="shared" si="12"/>
        <v>0</v>
      </c>
      <c r="I54" s="163">
        <f t="shared" si="12"/>
        <v>0</v>
      </c>
      <c r="J54" s="163">
        <f t="shared" si="12"/>
        <v>0</v>
      </c>
      <c r="K54" s="163">
        <f t="shared" si="12"/>
        <v>0</v>
      </c>
      <c r="L54" s="163">
        <f t="shared" si="12"/>
        <v>0</v>
      </c>
      <c r="M54" s="163">
        <f t="shared" si="12"/>
        <v>0</v>
      </c>
      <c r="N54" s="114">
        <f t="shared" si="12"/>
        <v>9115</v>
      </c>
      <c r="O54" s="163">
        <f t="shared" si="12"/>
        <v>0</v>
      </c>
    </row>
    <row r="55" spans="1:15" s="63" customFormat="1" ht="15" x14ac:dyDescent="0.25">
      <c r="A55" s="116"/>
      <c r="B55" s="117" t="s">
        <v>219</v>
      </c>
      <c r="C55" s="118">
        <f t="shared" si="9"/>
        <v>9115</v>
      </c>
      <c r="D55" s="164"/>
      <c r="E55" s="164"/>
      <c r="F55" s="164"/>
      <c r="G55" s="164"/>
      <c r="H55" s="164"/>
      <c r="I55" s="164"/>
      <c r="J55" s="164"/>
      <c r="K55" s="164">
        <f t="shared" si="2"/>
        <v>0</v>
      </c>
      <c r="L55" s="164"/>
      <c r="M55" s="164"/>
      <c r="N55" s="118">
        <v>9115</v>
      </c>
      <c r="O55" s="164"/>
    </row>
    <row r="56" spans="1:15" s="62" customFormat="1" ht="14.25" x14ac:dyDescent="0.2">
      <c r="A56" s="121" t="s">
        <v>5</v>
      </c>
      <c r="B56" s="122" t="s">
        <v>234</v>
      </c>
      <c r="C56" s="114">
        <f>C57</f>
        <v>3800</v>
      </c>
      <c r="D56" s="163">
        <f t="shared" ref="D56:O56" si="13">D57</f>
        <v>0</v>
      </c>
      <c r="E56" s="163">
        <f t="shared" si="13"/>
        <v>0</v>
      </c>
      <c r="F56" s="163">
        <f t="shared" si="13"/>
        <v>0</v>
      </c>
      <c r="G56" s="163">
        <f t="shared" si="13"/>
        <v>0</v>
      </c>
      <c r="H56" s="163">
        <f t="shared" si="13"/>
        <v>0</v>
      </c>
      <c r="I56" s="163">
        <f t="shared" si="13"/>
        <v>0</v>
      </c>
      <c r="J56" s="163">
        <f t="shared" si="13"/>
        <v>0</v>
      </c>
      <c r="K56" s="163">
        <f t="shared" si="13"/>
        <v>0</v>
      </c>
      <c r="L56" s="163">
        <f t="shared" si="13"/>
        <v>0</v>
      </c>
      <c r="M56" s="163">
        <f t="shared" si="13"/>
        <v>0</v>
      </c>
      <c r="N56" s="114">
        <f t="shared" si="13"/>
        <v>3800</v>
      </c>
      <c r="O56" s="163">
        <f t="shared" si="13"/>
        <v>0</v>
      </c>
    </row>
    <row r="57" spans="1:15" s="63" customFormat="1" ht="15" x14ac:dyDescent="0.25">
      <c r="A57" s="116"/>
      <c r="B57" s="117" t="s">
        <v>204</v>
      </c>
      <c r="C57" s="118">
        <f>SUM(D57:K57)+N57+O57</f>
        <v>3800</v>
      </c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18">
        <v>3800</v>
      </c>
      <c r="O57" s="164"/>
    </row>
    <row r="58" spans="1:15" s="62" customFormat="1" ht="14.25" x14ac:dyDescent="0.2">
      <c r="A58" s="112" t="s">
        <v>19</v>
      </c>
      <c r="B58" s="119" t="s">
        <v>220</v>
      </c>
      <c r="C58" s="114">
        <f>SUM(C59:C60)</f>
        <v>5572</v>
      </c>
      <c r="D58" s="163">
        <f t="shared" ref="D58:O58" si="14">SUM(D59:D60)</f>
        <v>0</v>
      </c>
      <c r="E58" s="163">
        <f t="shared" si="14"/>
        <v>0</v>
      </c>
      <c r="F58" s="114">
        <f t="shared" si="14"/>
        <v>5572</v>
      </c>
      <c r="G58" s="163">
        <f t="shared" si="14"/>
        <v>0</v>
      </c>
      <c r="H58" s="163">
        <f t="shared" si="14"/>
        <v>0</v>
      </c>
      <c r="I58" s="163">
        <f t="shared" si="14"/>
        <v>0</v>
      </c>
      <c r="J58" s="163">
        <f t="shared" si="14"/>
        <v>0</v>
      </c>
      <c r="K58" s="163">
        <f t="shared" si="14"/>
        <v>0</v>
      </c>
      <c r="L58" s="163">
        <f t="shared" si="14"/>
        <v>0</v>
      </c>
      <c r="M58" s="163">
        <f t="shared" si="14"/>
        <v>0</v>
      </c>
      <c r="N58" s="114">
        <f t="shared" si="14"/>
        <v>0</v>
      </c>
      <c r="O58" s="163">
        <f t="shared" si="14"/>
        <v>0</v>
      </c>
    </row>
    <row r="59" spans="1:15" s="63" customFormat="1" ht="15" x14ac:dyDescent="0.25">
      <c r="A59" s="116"/>
      <c r="B59" s="117" t="s">
        <v>221</v>
      </c>
      <c r="C59" s="118">
        <f t="shared" si="9"/>
        <v>5250</v>
      </c>
      <c r="D59" s="164"/>
      <c r="E59" s="164"/>
      <c r="F59" s="118">
        <v>5250</v>
      </c>
      <c r="G59" s="164"/>
      <c r="H59" s="164"/>
      <c r="I59" s="164"/>
      <c r="J59" s="164"/>
      <c r="K59" s="164">
        <f t="shared" si="2"/>
        <v>0</v>
      </c>
      <c r="L59" s="164"/>
      <c r="M59" s="164"/>
      <c r="N59" s="118"/>
      <c r="O59" s="164"/>
    </row>
    <row r="60" spans="1:15" s="63" customFormat="1" ht="15" x14ac:dyDescent="0.25">
      <c r="A60" s="116"/>
      <c r="B60" s="117" t="s">
        <v>222</v>
      </c>
      <c r="C60" s="118">
        <f t="shared" si="9"/>
        <v>322</v>
      </c>
      <c r="D60" s="164"/>
      <c r="E60" s="164"/>
      <c r="F60" s="118">
        <v>322</v>
      </c>
      <c r="G60" s="164"/>
      <c r="H60" s="164"/>
      <c r="I60" s="164"/>
      <c r="J60" s="164"/>
      <c r="K60" s="164">
        <f t="shared" si="2"/>
        <v>0</v>
      </c>
      <c r="L60" s="164"/>
      <c r="M60" s="164"/>
      <c r="N60" s="118"/>
      <c r="O60" s="164"/>
    </row>
    <row r="61" spans="1:15" x14ac:dyDescent="0.25">
      <c r="A61" s="123"/>
      <c r="B61" s="124"/>
      <c r="C61" s="154"/>
      <c r="D61" s="154"/>
      <c r="E61" s="154"/>
      <c r="F61" s="154"/>
      <c r="G61" s="154"/>
      <c r="H61" s="154"/>
      <c r="I61" s="154"/>
      <c r="J61" s="154"/>
      <c r="K61" s="154">
        <f t="shared" si="2"/>
        <v>0</v>
      </c>
      <c r="L61" s="154"/>
      <c r="M61" s="154"/>
      <c r="N61" s="154"/>
      <c r="O61" s="154"/>
    </row>
  </sheetData>
  <mergeCells count="19">
    <mergeCell ref="N6:N7"/>
    <mergeCell ref="M1:O1"/>
    <mergeCell ref="A2:O2"/>
    <mergeCell ref="D5:O5"/>
    <mergeCell ref="C5:C7"/>
    <mergeCell ref="B5:B7"/>
    <mergeCell ref="A5:A7"/>
    <mergeCell ref="M4:O4"/>
    <mergeCell ref="D6:D7"/>
    <mergeCell ref="E6:E7"/>
    <mergeCell ref="A3:O3"/>
    <mergeCell ref="O6:O7"/>
    <mergeCell ref="I6:I7"/>
    <mergeCell ref="J6:J7"/>
    <mergeCell ref="K6:K7"/>
    <mergeCell ref="L6:M6"/>
    <mergeCell ref="F6:F7"/>
    <mergeCell ref="G6:G7"/>
    <mergeCell ref="H6:H7"/>
  </mergeCells>
  <phoneticPr fontId="3" type="noConversion"/>
  <printOptions horizontalCentered="1"/>
  <pageMargins left="0.24" right="0.16" top="0.42" bottom="0.5" header="0.28000000000000003" footer="0.24"/>
  <pageSetup paperSize="9" scale="70" orientation="landscape" verticalDpi="0" r:id="rId1"/>
  <headerFooter alignWithMargins="0">
    <oddFooter>&amp;F&amp;RPage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4"/>
  <sheetViews>
    <sheetView zoomScale="110" zoomScaleNormal="110" workbookViewId="0"/>
  </sheetViews>
  <sheetFormatPr defaultRowHeight="15.75" x14ac:dyDescent="0.25"/>
  <cols>
    <col min="1" max="1" width="4.875" style="37" customWidth="1"/>
    <col min="2" max="2" width="31.875" customWidth="1"/>
    <col min="3" max="3" width="11.875" customWidth="1"/>
    <col min="4" max="4" width="11.625" customWidth="1"/>
    <col min="5" max="5" width="13.625" style="37" customWidth="1"/>
    <col min="6" max="6" width="13.125" style="37" customWidth="1"/>
    <col min="7" max="7" width="12.625" style="6" customWidth="1"/>
    <col min="8" max="8" width="10.875" style="37" customWidth="1"/>
    <col min="9" max="9" width="10.25" style="37" customWidth="1"/>
    <col min="10" max="10" width="13.625" style="37" customWidth="1"/>
    <col min="16" max="16" width="12.625" bestFit="1" customWidth="1"/>
    <col min="17" max="17" width="11.75" bestFit="1" customWidth="1"/>
  </cols>
  <sheetData>
    <row r="1" spans="1:17" x14ac:dyDescent="0.25">
      <c r="I1" s="182" t="s">
        <v>141</v>
      </c>
      <c r="J1" s="182"/>
    </row>
    <row r="2" spans="1:17" ht="22.5" customHeight="1" x14ac:dyDescent="0.3">
      <c r="A2" s="177" t="s">
        <v>276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7" ht="18.75" x14ac:dyDescent="0.3">
      <c r="A3" s="181" t="str">
        <f>'MAU 81'!A3:C3</f>
        <v>(Kèm theo Quyết định số:          /QĐ-UBND ngày       /12/2023 của UBND huyện Phụng Hiệp)</v>
      </c>
      <c r="B3" s="181"/>
      <c r="C3" s="181"/>
      <c r="D3" s="181"/>
      <c r="E3" s="181"/>
      <c r="F3" s="181"/>
      <c r="G3" s="181"/>
      <c r="H3" s="181"/>
      <c r="I3" s="181"/>
      <c r="J3" s="181"/>
      <c r="K3" s="51"/>
      <c r="L3" s="51"/>
      <c r="M3" s="51"/>
    </row>
    <row r="4" spans="1:17" x14ac:dyDescent="0.25">
      <c r="I4" s="196" t="s">
        <v>140</v>
      </c>
      <c r="J4" s="196"/>
    </row>
    <row r="5" spans="1:17" s="25" customFormat="1" ht="37.5" customHeight="1" x14ac:dyDescent="0.25">
      <c r="A5" s="187" t="s">
        <v>0</v>
      </c>
      <c r="B5" s="187" t="s">
        <v>132</v>
      </c>
      <c r="C5" s="194" t="s">
        <v>139</v>
      </c>
      <c r="D5" s="194" t="s">
        <v>266</v>
      </c>
      <c r="E5" s="187"/>
      <c r="F5" s="187"/>
      <c r="G5" s="194" t="s">
        <v>278</v>
      </c>
      <c r="H5" s="194" t="s">
        <v>136</v>
      </c>
      <c r="I5" s="194" t="s">
        <v>138</v>
      </c>
      <c r="J5" s="194" t="s">
        <v>137</v>
      </c>
    </row>
    <row r="6" spans="1:17" s="25" customFormat="1" ht="21.75" customHeight="1" x14ac:dyDescent="0.25">
      <c r="A6" s="187"/>
      <c r="B6" s="187"/>
      <c r="C6" s="187"/>
      <c r="D6" s="187" t="s">
        <v>133</v>
      </c>
      <c r="E6" s="187" t="s">
        <v>88</v>
      </c>
      <c r="F6" s="187"/>
      <c r="G6" s="187"/>
      <c r="H6" s="187"/>
      <c r="I6" s="187"/>
      <c r="J6" s="187"/>
    </row>
    <row r="7" spans="1:17" s="25" customFormat="1" ht="79.5" customHeight="1" x14ac:dyDescent="0.25">
      <c r="A7" s="187"/>
      <c r="B7" s="187"/>
      <c r="C7" s="187"/>
      <c r="D7" s="187"/>
      <c r="E7" s="39" t="s">
        <v>134</v>
      </c>
      <c r="F7" s="39" t="s">
        <v>135</v>
      </c>
      <c r="G7" s="187"/>
      <c r="H7" s="187"/>
      <c r="I7" s="187"/>
      <c r="J7" s="187"/>
    </row>
    <row r="8" spans="1:17" s="37" customFormat="1" x14ac:dyDescent="0.25">
      <c r="A8" s="40" t="s">
        <v>14</v>
      </c>
      <c r="B8" s="40" t="s">
        <v>15</v>
      </c>
      <c r="C8" s="41" t="s">
        <v>4</v>
      </c>
      <c r="D8" s="41" t="s">
        <v>3</v>
      </c>
      <c r="E8" s="41" t="s">
        <v>16</v>
      </c>
      <c r="F8" s="41" t="s">
        <v>2</v>
      </c>
      <c r="G8" s="52" t="s">
        <v>5</v>
      </c>
      <c r="H8" s="41" t="s">
        <v>6</v>
      </c>
      <c r="I8" s="41" t="s">
        <v>7</v>
      </c>
      <c r="J8" s="41" t="s">
        <v>17</v>
      </c>
    </row>
    <row r="9" spans="1:17" s="11" customFormat="1" ht="18.75" x14ac:dyDescent="0.3">
      <c r="A9" s="53"/>
      <c r="B9" s="53" t="s">
        <v>133</v>
      </c>
      <c r="C9" s="132">
        <f t="shared" ref="C9:I9" si="0">SUM(C10:C24)</f>
        <v>20420</v>
      </c>
      <c r="D9" s="54">
        <f t="shared" si="0"/>
        <v>20420</v>
      </c>
      <c r="E9" s="54">
        <f t="shared" si="0"/>
        <v>20420</v>
      </c>
      <c r="F9" s="54">
        <f t="shared" si="0"/>
        <v>0</v>
      </c>
      <c r="G9" s="132">
        <f t="shared" si="0"/>
        <v>86850</v>
      </c>
      <c r="H9" s="54">
        <f t="shared" si="0"/>
        <v>0</v>
      </c>
      <c r="I9" s="54">
        <f t="shared" si="0"/>
        <v>0</v>
      </c>
      <c r="J9" s="54">
        <f>SUM(J10:J24)+0.5</f>
        <v>107270.5</v>
      </c>
    </row>
    <row r="10" spans="1:17" s="46" customFormat="1" ht="18.75" x14ac:dyDescent="0.3">
      <c r="A10" s="52" t="s">
        <v>4</v>
      </c>
      <c r="B10" s="130" t="s">
        <v>169</v>
      </c>
      <c r="C10" s="133">
        <v>2590</v>
      </c>
      <c r="D10" s="131">
        <f>E10+F10</f>
        <v>2590</v>
      </c>
      <c r="E10" s="125">
        <f>C10</f>
        <v>2590</v>
      </c>
      <c r="F10" s="135"/>
      <c r="G10" s="137">
        <v>3705</v>
      </c>
      <c r="H10" s="136"/>
      <c r="I10" s="74"/>
      <c r="J10" s="125">
        <f>D10+G10</f>
        <v>6295</v>
      </c>
    </row>
    <row r="11" spans="1:17" s="46" customFormat="1" ht="18.75" x14ac:dyDescent="0.3">
      <c r="A11" s="52" t="s">
        <v>3</v>
      </c>
      <c r="B11" s="130" t="s">
        <v>170</v>
      </c>
      <c r="C11" s="133">
        <v>1720</v>
      </c>
      <c r="D11" s="131">
        <f t="shared" ref="D11:D24" si="1">E11+F11</f>
        <v>1720</v>
      </c>
      <c r="E11" s="125">
        <f t="shared" ref="E11:E24" si="2">C11</f>
        <v>1720</v>
      </c>
      <c r="F11" s="135"/>
      <c r="G11" s="137">
        <v>4357</v>
      </c>
      <c r="H11" s="136"/>
      <c r="I11" s="74"/>
      <c r="J11" s="125">
        <f t="shared" ref="J11:J24" si="3">D11+G11</f>
        <v>6077</v>
      </c>
    </row>
    <row r="12" spans="1:17" x14ac:dyDescent="0.25">
      <c r="A12" s="52" t="s">
        <v>16</v>
      </c>
      <c r="B12" s="130" t="s">
        <v>177</v>
      </c>
      <c r="C12" s="133">
        <v>2950</v>
      </c>
      <c r="D12" s="131">
        <f>E12+F12</f>
        <v>2950</v>
      </c>
      <c r="E12" s="125">
        <f t="shared" si="2"/>
        <v>2950</v>
      </c>
      <c r="F12" s="135"/>
      <c r="G12" s="137">
        <v>5101</v>
      </c>
      <c r="H12" s="136"/>
      <c r="I12" s="74"/>
      <c r="J12" s="125">
        <f>D12+G12</f>
        <v>8051</v>
      </c>
    </row>
    <row r="13" spans="1:17" s="46" customFormat="1" ht="18.75" x14ac:dyDescent="0.3">
      <c r="A13" s="52" t="s">
        <v>2</v>
      </c>
      <c r="B13" s="130" t="s">
        <v>171</v>
      </c>
      <c r="C13" s="133">
        <v>1760</v>
      </c>
      <c r="D13" s="131">
        <f t="shared" si="1"/>
        <v>1760</v>
      </c>
      <c r="E13" s="125">
        <f t="shared" si="2"/>
        <v>1760</v>
      </c>
      <c r="F13" s="135"/>
      <c r="G13" s="137">
        <v>6367</v>
      </c>
      <c r="H13" s="136"/>
      <c r="I13" s="74"/>
      <c r="J13" s="125">
        <f t="shared" si="3"/>
        <v>8127</v>
      </c>
      <c r="P13" s="47"/>
      <c r="Q13" s="50"/>
    </row>
    <row r="14" spans="1:17" s="46" customFormat="1" ht="18.75" x14ac:dyDescent="0.3">
      <c r="A14" s="52" t="s">
        <v>5</v>
      </c>
      <c r="B14" s="130" t="s">
        <v>172</v>
      </c>
      <c r="C14" s="133">
        <v>1800</v>
      </c>
      <c r="D14" s="131">
        <f t="shared" si="1"/>
        <v>1800</v>
      </c>
      <c r="E14" s="125">
        <f t="shared" si="2"/>
        <v>1800</v>
      </c>
      <c r="F14" s="135"/>
      <c r="G14" s="137">
        <v>5657</v>
      </c>
      <c r="H14" s="136"/>
      <c r="I14" s="74"/>
      <c r="J14" s="125">
        <f t="shared" si="3"/>
        <v>7457</v>
      </c>
      <c r="P14" s="47"/>
    </row>
    <row r="15" spans="1:17" x14ac:dyDescent="0.25">
      <c r="A15" s="52" t="s">
        <v>6</v>
      </c>
      <c r="B15" s="130" t="s">
        <v>173</v>
      </c>
      <c r="C15" s="133">
        <v>1720</v>
      </c>
      <c r="D15" s="131">
        <f t="shared" si="1"/>
        <v>1720</v>
      </c>
      <c r="E15" s="125">
        <f t="shared" si="2"/>
        <v>1720</v>
      </c>
      <c r="F15" s="135"/>
      <c r="G15" s="137">
        <v>5261</v>
      </c>
      <c r="H15" s="136"/>
      <c r="I15" s="74"/>
      <c r="J15" s="125">
        <f t="shared" si="3"/>
        <v>6981</v>
      </c>
      <c r="P15" s="48"/>
      <c r="Q15" s="49"/>
    </row>
    <row r="16" spans="1:17" x14ac:dyDescent="0.25">
      <c r="A16" s="52" t="s">
        <v>7</v>
      </c>
      <c r="B16" s="130" t="s">
        <v>174</v>
      </c>
      <c r="C16" s="134">
        <v>320</v>
      </c>
      <c r="D16" s="131">
        <f t="shared" si="1"/>
        <v>320</v>
      </c>
      <c r="E16" s="125">
        <f t="shared" si="2"/>
        <v>320</v>
      </c>
      <c r="F16" s="135"/>
      <c r="G16" s="137">
        <v>6223</v>
      </c>
      <c r="H16" s="136"/>
      <c r="I16" s="74"/>
      <c r="J16" s="125">
        <f t="shared" si="3"/>
        <v>6543</v>
      </c>
      <c r="P16" s="48"/>
      <c r="Q16" s="49"/>
    </row>
    <row r="17" spans="1:16" x14ac:dyDescent="0.25">
      <c r="A17" s="52" t="s">
        <v>17</v>
      </c>
      <c r="B17" s="130" t="s">
        <v>175</v>
      </c>
      <c r="C17" s="134">
        <v>880</v>
      </c>
      <c r="D17" s="131">
        <f t="shared" si="1"/>
        <v>880</v>
      </c>
      <c r="E17" s="125">
        <f t="shared" si="2"/>
        <v>880</v>
      </c>
      <c r="F17" s="135"/>
      <c r="G17" s="137">
        <v>7878</v>
      </c>
      <c r="H17" s="136"/>
      <c r="I17" s="74"/>
      <c r="J17" s="125">
        <f t="shared" si="3"/>
        <v>8758</v>
      </c>
      <c r="P17" s="49"/>
    </row>
    <row r="18" spans="1:16" x14ac:dyDescent="0.25">
      <c r="A18" s="52" t="s">
        <v>18</v>
      </c>
      <c r="B18" s="130" t="s">
        <v>176</v>
      </c>
      <c r="C18" s="133">
        <v>1020</v>
      </c>
      <c r="D18" s="131">
        <f t="shared" si="1"/>
        <v>1020</v>
      </c>
      <c r="E18" s="125">
        <f t="shared" si="2"/>
        <v>1020</v>
      </c>
      <c r="F18" s="135"/>
      <c r="G18" s="137">
        <v>4397</v>
      </c>
      <c r="H18" s="136"/>
      <c r="I18" s="74"/>
      <c r="J18" s="125">
        <f t="shared" si="3"/>
        <v>5417</v>
      </c>
    </row>
    <row r="19" spans="1:16" x14ac:dyDescent="0.25">
      <c r="A19" s="52" t="s">
        <v>21</v>
      </c>
      <c r="B19" s="130" t="s">
        <v>178</v>
      </c>
      <c r="C19" s="134">
        <v>870</v>
      </c>
      <c r="D19" s="131">
        <f t="shared" si="1"/>
        <v>870</v>
      </c>
      <c r="E19" s="125">
        <f t="shared" si="2"/>
        <v>870</v>
      </c>
      <c r="F19" s="135"/>
      <c r="G19" s="137">
        <v>6097</v>
      </c>
      <c r="H19" s="136"/>
      <c r="I19" s="74"/>
      <c r="J19" s="125">
        <f t="shared" si="3"/>
        <v>6967</v>
      </c>
    </row>
    <row r="20" spans="1:16" x14ac:dyDescent="0.25">
      <c r="A20" s="52" t="s">
        <v>22</v>
      </c>
      <c r="B20" s="130" t="s">
        <v>179</v>
      </c>
      <c r="C20" s="134">
        <v>630</v>
      </c>
      <c r="D20" s="131">
        <f t="shared" si="1"/>
        <v>630</v>
      </c>
      <c r="E20" s="125">
        <f t="shared" si="2"/>
        <v>630</v>
      </c>
      <c r="F20" s="135"/>
      <c r="G20" s="137">
        <v>5568</v>
      </c>
      <c r="H20" s="136"/>
      <c r="I20" s="74"/>
      <c r="J20" s="125">
        <f t="shared" si="3"/>
        <v>6198</v>
      </c>
    </row>
    <row r="21" spans="1:16" x14ac:dyDescent="0.25">
      <c r="A21" s="52" t="s">
        <v>23</v>
      </c>
      <c r="B21" s="130" t="s">
        <v>180</v>
      </c>
      <c r="C21" s="133">
        <v>1280</v>
      </c>
      <c r="D21" s="131">
        <f t="shared" si="1"/>
        <v>1280</v>
      </c>
      <c r="E21" s="125">
        <f t="shared" si="2"/>
        <v>1280</v>
      </c>
      <c r="F21" s="135"/>
      <c r="G21" s="137">
        <v>5908</v>
      </c>
      <c r="H21" s="136"/>
      <c r="I21" s="74"/>
      <c r="J21" s="125">
        <f t="shared" si="3"/>
        <v>7188</v>
      </c>
    </row>
    <row r="22" spans="1:16" x14ac:dyDescent="0.25">
      <c r="A22" s="52" t="s">
        <v>24</v>
      </c>
      <c r="B22" s="130" t="s">
        <v>181</v>
      </c>
      <c r="C22" s="133">
        <v>1140</v>
      </c>
      <c r="D22" s="131">
        <f t="shared" si="1"/>
        <v>1140</v>
      </c>
      <c r="E22" s="125">
        <f t="shared" si="2"/>
        <v>1140</v>
      </c>
      <c r="F22" s="135"/>
      <c r="G22" s="137">
        <v>7804</v>
      </c>
      <c r="H22" s="136"/>
      <c r="I22" s="74"/>
      <c r="J22" s="125">
        <f t="shared" si="3"/>
        <v>8944</v>
      </c>
    </row>
    <row r="23" spans="1:16" x14ac:dyDescent="0.25">
      <c r="A23" s="52" t="s">
        <v>25</v>
      </c>
      <c r="B23" s="130" t="s">
        <v>182</v>
      </c>
      <c r="C23" s="133">
        <v>1370</v>
      </c>
      <c r="D23" s="131">
        <f t="shared" si="1"/>
        <v>1370</v>
      </c>
      <c r="E23" s="125">
        <f t="shared" si="2"/>
        <v>1370</v>
      </c>
      <c r="F23" s="135"/>
      <c r="G23" s="137">
        <v>6950</v>
      </c>
      <c r="H23" s="136"/>
      <c r="I23" s="74"/>
      <c r="J23" s="125">
        <f t="shared" si="3"/>
        <v>8320</v>
      </c>
    </row>
    <row r="24" spans="1:16" x14ac:dyDescent="0.25">
      <c r="A24" s="52" t="s">
        <v>26</v>
      </c>
      <c r="B24" s="130" t="s">
        <v>166</v>
      </c>
      <c r="C24" s="134">
        <v>370</v>
      </c>
      <c r="D24" s="131">
        <f t="shared" si="1"/>
        <v>370</v>
      </c>
      <c r="E24" s="125">
        <f t="shared" si="2"/>
        <v>370</v>
      </c>
      <c r="F24" s="135"/>
      <c r="G24" s="137">
        <v>5577</v>
      </c>
      <c r="H24" s="136"/>
      <c r="I24" s="74"/>
      <c r="J24" s="125">
        <f t="shared" si="3"/>
        <v>5947</v>
      </c>
    </row>
  </sheetData>
  <mergeCells count="14">
    <mergeCell ref="I1:J1"/>
    <mergeCell ref="A2:J2"/>
    <mergeCell ref="J5:J7"/>
    <mergeCell ref="D6:D7"/>
    <mergeCell ref="D5:F5"/>
    <mergeCell ref="C5:C7"/>
    <mergeCell ref="E6:F6"/>
    <mergeCell ref="G5:G7"/>
    <mergeCell ref="H5:H7"/>
    <mergeCell ref="A3:J3"/>
    <mergeCell ref="B5:B7"/>
    <mergeCell ref="A5:A7"/>
    <mergeCell ref="I4:J4"/>
    <mergeCell ref="I5:I7"/>
  </mergeCells>
  <phoneticPr fontId="3" type="noConversion"/>
  <printOptions horizontalCentered="1"/>
  <pageMargins left="0.24" right="0.16" top="0.33" bottom="0.28000000000000003" header="0.2" footer="0.2"/>
  <pageSetup paperSize="9" orientation="landscape" verticalDpi="0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MAU 81</vt:lpstr>
      <vt:lpstr>MAU 82</vt:lpstr>
      <vt:lpstr>MAU 83</vt:lpstr>
      <vt:lpstr>MAU 84</vt:lpstr>
      <vt:lpstr>MAU 85</vt:lpstr>
      <vt:lpstr>MAU 87 </vt:lpstr>
      <vt:lpstr>MAU 88</vt:lpstr>
      <vt:lpstr>MAU 89</vt:lpstr>
      <vt:lpstr>'MAU 84'!Print_Area</vt:lpstr>
      <vt:lpstr>'MAU 84'!Print_Titles</vt:lpstr>
      <vt:lpstr>'MAU 85'!Print_Titles</vt:lpstr>
      <vt:lpstr>'MAU 87 '!Print_Titles</vt:lpstr>
      <vt:lpstr>'MAU 88'!Print_Titles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2023-12-25T10:34:21Z</cp:lastPrinted>
  <dcterms:created xsi:type="dcterms:W3CDTF">2010-02-23T18:45:27Z</dcterms:created>
  <dcterms:modified xsi:type="dcterms:W3CDTF">2023-12-29T02:47:06Z</dcterms:modified>
</cp:coreProperties>
</file>